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9cb9cc9bdd8a4dd/Documents/Takgalang Admin/Marketing/2025/"/>
    </mc:Choice>
  </mc:AlternateContent>
  <xr:revisionPtr revIDLastSave="0" documentId="8_{B713B5EE-070C-493E-AC5D-63DD3207B143}" xr6:coauthVersionLast="47" xr6:coauthVersionMax="47" xr10:uidLastSave="{00000000-0000-0000-0000-000000000000}"/>
  <bookViews>
    <workbookView xWindow="-103" yWindow="-103" windowWidth="26537" windowHeight="15943" xr2:uid="{00000000-000D-0000-FFFF-FFFF00000000}"/>
  </bookViews>
  <sheets>
    <sheet name="Leads" sheetId="1" r:id="rId1"/>
    <sheet name="Dashboard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E24" i="2"/>
  <c r="E23" i="2"/>
  <c r="B23" i="2"/>
  <c r="E22" i="2"/>
  <c r="B22" i="2"/>
  <c r="E21" i="2"/>
  <c r="B21" i="2"/>
  <c r="E20" i="2"/>
  <c r="B20" i="2"/>
  <c r="E19" i="2"/>
  <c r="B19" i="2"/>
  <c r="E18" i="2"/>
  <c r="B18" i="2"/>
  <c r="E17" i="2"/>
  <c r="B17" i="2"/>
  <c r="E16" i="2"/>
  <c r="B16" i="2"/>
  <c r="B13" i="2"/>
  <c r="B12" i="2"/>
  <c r="B11" i="2"/>
  <c r="E10" i="2"/>
  <c r="B10" i="2"/>
  <c r="E9" i="2"/>
  <c r="B9" i="2"/>
  <c r="E8" i="2"/>
  <c r="B8" i="2"/>
  <c r="E4" i="2"/>
  <c r="F4" i="2" s="1"/>
  <c r="D4" i="2"/>
  <c r="C4" i="2"/>
  <c r="A4" i="2"/>
  <c r="Q142" i="1"/>
  <c r="R142" i="1" s="1"/>
  <c r="R141" i="1"/>
  <c r="Q141" i="1"/>
  <c r="Q140" i="1"/>
  <c r="R140" i="1" s="1"/>
  <c r="Q139" i="1"/>
  <c r="R139" i="1" s="1"/>
  <c r="Q138" i="1"/>
  <c r="R138" i="1" s="1"/>
  <c r="Q137" i="1"/>
  <c r="R137" i="1" s="1"/>
  <c r="Q136" i="1"/>
  <c r="R136" i="1" s="1"/>
  <c r="R135" i="1"/>
  <c r="Q135" i="1"/>
  <c r="Q134" i="1"/>
  <c r="R134" i="1" s="1"/>
  <c r="R133" i="1"/>
  <c r="Q133" i="1"/>
  <c r="Q132" i="1"/>
  <c r="R132" i="1" s="1"/>
  <c r="Q131" i="1"/>
  <c r="R131" i="1" s="1"/>
  <c r="Q130" i="1"/>
  <c r="R130" i="1" s="1"/>
  <c r="Q129" i="1"/>
  <c r="R129" i="1" s="1"/>
  <c r="Q128" i="1"/>
  <c r="R128" i="1" s="1"/>
  <c r="R127" i="1"/>
  <c r="Q127" i="1"/>
  <c r="Q126" i="1"/>
  <c r="R126" i="1" s="1"/>
  <c r="R125" i="1"/>
  <c r="Q125" i="1"/>
  <c r="Q124" i="1"/>
  <c r="R124" i="1" s="1"/>
  <c r="Q123" i="1"/>
  <c r="R123" i="1" s="1"/>
  <c r="Q122" i="1"/>
  <c r="R122" i="1" s="1"/>
  <c r="Q121" i="1"/>
  <c r="R121" i="1" s="1"/>
  <c r="Q120" i="1"/>
  <c r="R120" i="1" s="1"/>
  <c r="R119" i="1"/>
  <c r="Q119" i="1"/>
  <c r="Q118" i="1"/>
  <c r="R118" i="1" s="1"/>
  <c r="R117" i="1"/>
  <c r="Q117" i="1"/>
  <c r="Q116" i="1"/>
  <c r="R116" i="1" s="1"/>
  <c r="Q115" i="1"/>
  <c r="R115" i="1" s="1"/>
  <c r="Q114" i="1"/>
  <c r="R114" i="1" s="1"/>
  <c r="Q113" i="1"/>
  <c r="R113" i="1" s="1"/>
  <c r="Q112" i="1"/>
  <c r="R112" i="1" s="1"/>
  <c r="R111" i="1"/>
  <c r="Q111" i="1"/>
  <c r="Q110" i="1"/>
  <c r="R110" i="1" s="1"/>
  <c r="R109" i="1"/>
  <c r="Q109" i="1"/>
  <c r="Q108" i="1"/>
  <c r="R108" i="1" s="1"/>
  <c r="Q107" i="1"/>
  <c r="R107" i="1" s="1"/>
  <c r="Q106" i="1"/>
  <c r="R106" i="1" s="1"/>
  <c r="Q105" i="1"/>
  <c r="R105" i="1" s="1"/>
  <c r="Q104" i="1"/>
  <c r="R104" i="1" s="1"/>
  <c r="R103" i="1"/>
  <c r="Q103" i="1"/>
  <c r="Q102" i="1"/>
  <c r="R102" i="1" s="1"/>
  <c r="R101" i="1"/>
  <c r="Q101" i="1"/>
  <c r="Q100" i="1"/>
  <c r="R100" i="1" s="1"/>
  <c r="Q99" i="1"/>
  <c r="R99" i="1" s="1"/>
  <c r="Q98" i="1"/>
  <c r="R98" i="1" s="1"/>
  <c r="Q97" i="1"/>
  <c r="R97" i="1" s="1"/>
  <c r="Q96" i="1"/>
  <c r="R96" i="1" s="1"/>
  <c r="R95" i="1"/>
  <c r="Q95" i="1"/>
  <c r="Q94" i="1"/>
  <c r="R94" i="1" s="1"/>
  <c r="R93" i="1"/>
  <c r="Q93" i="1"/>
  <c r="Q92" i="1"/>
  <c r="R92" i="1" s="1"/>
  <c r="Q91" i="1"/>
  <c r="R91" i="1" s="1"/>
  <c r="Q90" i="1"/>
  <c r="R90" i="1" s="1"/>
  <c r="Q89" i="1"/>
  <c r="R89" i="1" s="1"/>
  <c r="Q88" i="1"/>
  <c r="R88" i="1" s="1"/>
  <c r="R87" i="1"/>
  <c r="Q87" i="1"/>
  <c r="Q86" i="1"/>
  <c r="R86" i="1" s="1"/>
  <c r="R85" i="1"/>
  <c r="Q85" i="1"/>
  <c r="Q84" i="1"/>
  <c r="R84" i="1" s="1"/>
  <c r="Q83" i="1"/>
  <c r="R83" i="1" s="1"/>
  <c r="Q82" i="1"/>
  <c r="R82" i="1" s="1"/>
  <c r="Q81" i="1"/>
  <c r="R81" i="1" s="1"/>
  <c r="Q80" i="1"/>
  <c r="R80" i="1" s="1"/>
  <c r="R79" i="1"/>
  <c r="Q79" i="1"/>
  <c r="Q78" i="1"/>
  <c r="R78" i="1" s="1"/>
  <c r="Q77" i="1"/>
  <c r="R77" i="1" s="1"/>
  <c r="Q76" i="1"/>
  <c r="R76" i="1" s="1"/>
  <c r="Q75" i="1"/>
  <c r="R75" i="1" s="1"/>
  <c r="Q74" i="1"/>
  <c r="R74" i="1" s="1"/>
  <c r="Q73" i="1"/>
  <c r="R73" i="1" s="1"/>
  <c r="Q72" i="1"/>
  <c r="R72" i="1" s="1"/>
  <c r="R71" i="1"/>
  <c r="Q71" i="1"/>
  <c r="Q70" i="1"/>
  <c r="R70" i="1" s="1"/>
  <c r="Q69" i="1"/>
  <c r="R69" i="1" s="1"/>
  <c r="Q68" i="1"/>
  <c r="R68" i="1" s="1"/>
  <c r="Q67" i="1"/>
  <c r="R67" i="1" s="1"/>
  <c r="Q66" i="1"/>
  <c r="R66" i="1" s="1"/>
  <c r="Q65" i="1"/>
  <c r="R65" i="1" s="1"/>
  <c r="Q64" i="1"/>
  <c r="R64" i="1" s="1"/>
  <c r="R63" i="1"/>
  <c r="Q63" i="1"/>
  <c r="Q62" i="1"/>
  <c r="R62" i="1" s="1"/>
  <c r="Q61" i="1"/>
  <c r="R61" i="1" s="1"/>
  <c r="Q60" i="1"/>
  <c r="R60" i="1" s="1"/>
  <c r="Q59" i="1"/>
  <c r="R59" i="1" s="1"/>
  <c r="Q58" i="1"/>
  <c r="R58" i="1" s="1"/>
  <c r="Q57" i="1"/>
  <c r="R57" i="1" s="1"/>
  <c r="Q56" i="1"/>
  <c r="R56" i="1" s="1"/>
  <c r="R55" i="1"/>
  <c r="Q55" i="1"/>
  <c r="Q54" i="1"/>
  <c r="R54" i="1" s="1"/>
  <c r="Q53" i="1"/>
  <c r="R53" i="1" s="1"/>
  <c r="Q52" i="1"/>
  <c r="R52" i="1" s="1"/>
  <c r="Q51" i="1"/>
  <c r="R51" i="1" s="1"/>
  <c r="Q50" i="1"/>
  <c r="R50" i="1" s="1"/>
  <c r="Q49" i="1"/>
  <c r="R49" i="1" s="1"/>
  <c r="Q48" i="1"/>
  <c r="R48" i="1" s="1"/>
  <c r="R47" i="1"/>
  <c r="Q47" i="1"/>
  <c r="Q46" i="1"/>
  <c r="R46" i="1" s="1"/>
  <c r="Q45" i="1"/>
  <c r="R45" i="1" s="1"/>
  <c r="Q44" i="1"/>
  <c r="R44" i="1" s="1"/>
  <c r="Q43" i="1"/>
  <c r="R43" i="1" s="1"/>
  <c r="Q42" i="1"/>
  <c r="R42" i="1" s="1"/>
  <c r="Q41" i="1"/>
  <c r="R41" i="1" s="1"/>
  <c r="Q40" i="1"/>
  <c r="R40" i="1" s="1"/>
  <c r="R39" i="1"/>
  <c r="Q39" i="1"/>
  <c r="Q38" i="1"/>
  <c r="R38" i="1" s="1"/>
  <c r="Q37" i="1"/>
  <c r="R37" i="1" s="1"/>
  <c r="Q36" i="1"/>
  <c r="R36" i="1" s="1"/>
  <c r="Q35" i="1"/>
  <c r="R35" i="1" s="1"/>
  <c r="Q34" i="1"/>
  <c r="R34" i="1" s="1"/>
  <c r="Q33" i="1"/>
  <c r="R33" i="1" s="1"/>
  <c r="Q32" i="1"/>
  <c r="R32" i="1" s="1"/>
  <c r="R31" i="1"/>
  <c r="Q31" i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R23" i="1"/>
  <c r="Q23" i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R15" i="1"/>
  <c r="Q15" i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R7" i="1"/>
  <c r="Q7" i="1"/>
  <c r="Q6" i="1"/>
  <c r="R6" i="1" s="1"/>
  <c r="Q5" i="1"/>
  <c r="R5" i="1" s="1"/>
  <c r="Q4" i="1"/>
  <c r="R4" i="1" s="1"/>
  <c r="Q3" i="1"/>
  <c r="R3" i="1" s="1"/>
  <c r="B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A9AF779-E4FD-40EB-A918-887FF355F56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Working with them, but we need to maximise opportunities.</t>
        </r>
      </text>
    </comment>
    <comment ref="B28" authorId="0" shapeId="0" xr:uid="{6BFC6D8B-4999-45F8-856C-815562B38E8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Currently working with them in few projects. Let us maximise opportunities.</t>
        </r>
      </text>
    </comment>
  </commentList>
</comments>
</file>

<file path=xl/sharedStrings.xml><?xml version="1.0" encoding="utf-8"?>
<sst xmlns="http://schemas.openxmlformats.org/spreadsheetml/2006/main" count="1196" uniqueCount="224">
  <si>
    <t>Division</t>
  </si>
  <si>
    <t>Company Name</t>
  </si>
  <si>
    <t>Category</t>
  </si>
  <si>
    <t>Province</t>
  </si>
  <si>
    <t>Contact Person</t>
  </si>
  <si>
    <t>Position</t>
  </si>
  <si>
    <t>Email</t>
  </si>
  <si>
    <t>Phone</t>
  </si>
  <si>
    <t>Engagement Stage</t>
  </si>
  <si>
    <t>Last Contact Date</t>
  </si>
  <si>
    <t>Next Step</t>
  </si>
  <si>
    <t>Notes</t>
  </si>
  <si>
    <t>Fit (0-10)</t>
  </si>
  <si>
    <t>Need (0-10)</t>
  </si>
  <si>
    <t>Timing (0-10)</t>
  </si>
  <si>
    <t>Access (0-10)</t>
  </si>
  <si>
    <t>Score</t>
  </si>
  <si>
    <t>Priority</t>
  </si>
  <si>
    <t>Lead Type</t>
  </si>
  <si>
    <t>Concrete Pump Services</t>
  </si>
  <si>
    <t>Quantity Surveying</t>
  </si>
  <si>
    <t>Construction Project Management</t>
  </si>
  <si>
    <t>AfriSam Readymix</t>
  </si>
  <si>
    <t>Lafarge Readymix</t>
  </si>
  <si>
    <t>PPC Readymix</t>
  </si>
  <si>
    <t>Scribante Concrete</t>
  </si>
  <si>
    <t>Metier Mixed Concrete</t>
  </si>
  <si>
    <t>Pronto Readymix</t>
  </si>
  <si>
    <t>Afrimat Readymix</t>
  </si>
  <si>
    <t>Wearne Readymix (Randfontein)</t>
  </si>
  <si>
    <t>Wearne Readymix (Vanderbijlpark)</t>
  </si>
  <si>
    <t>Wearne Readymix (Marshalltown)</t>
  </si>
  <si>
    <t>OMV Readymix</t>
  </si>
  <si>
    <t>Quantum Readymix</t>
  </si>
  <si>
    <t>Titancrete Readymix</t>
  </si>
  <si>
    <t>BHS Readymix</t>
  </si>
  <si>
    <t>Quick-Mix Concrete</t>
  </si>
  <si>
    <t>All 4 One Readymix</t>
  </si>
  <si>
    <t>Chromecrete</t>
  </si>
  <si>
    <t>GECCOSA Group</t>
  </si>
  <si>
    <t>Concrete 4 U</t>
  </si>
  <si>
    <t>Mega Mix Readymix</t>
  </si>
  <si>
    <t>Eastern Readymix (Rosslyn)</t>
  </si>
  <si>
    <t>ReadiMix (KZN)</t>
  </si>
  <si>
    <t>Umlazi Readymix</t>
  </si>
  <si>
    <t>Mbombela Readymix</t>
  </si>
  <si>
    <t>Rustenburg Readymix</t>
  </si>
  <si>
    <t>WBHO Construction</t>
  </si>
  <si>
    <t>Raubex</t>
  </si>
  <si>
    <t>Concor</t>
  </si>
  <si>
    <t>Stefanutti Stocks</t>
  </si>
  <si>
    <t>Aveng</t>
  </si>
  <si>
    <t>Power Group</t>
  </si>
  <si>
    <t>Haw &amp; Inglis</t>
  </si>
  <si>
    <t>Motheo Construction Group</t>
  </si>
  <si>
    <t>Hillary Construction</t>
  </si>
  <si>
    <t>Group Five (Projects)</t>
  </si>
  <si>
    <t>Murray &amp; Roberts (Projects)</t>
  </si>
  <si>
    <t>Esor Construction</t>
  </si>
  <si>
    <t>Tri-Star Construction</t>
  </si>
  <si>
    <t>Tiber Construction</t>
  </si>
  <si>
    <t>Calgro M3</t>
  </si>
  <si>
    <t>Balwin Properties</t>
  </si>
  <si>
    <t>Abland (Pty) Ltd</t>
  </si>
  <si>
    <t>Atterbury Group</t>
  </si>
  <si>
    <t>Central Development Property Group</t>
  </si>
  <si>
    <t>Century Property Developments</t>
  </si>
  <si>
    <t>Moolman Group</t>
  </si>
  <si>
    <t>Growthpoint Properties</t>
  </si>
  <si>
    <t>Redefine Properties</t>
  </si>
  <si>
    <t>Fortress REIT</t>
  </si>
  <si>
    <t>Attacq (Waterfall City)</t>
  </si>
  <si>
    <t>A2 Quantity Surveyors</t>
  </si>
  <si>
    <t>McLachlan du Plooy Gauteng</t>
  </si>
  <si>
    <t>Riakona Group</t>
  </si>
  <si>
    <t>MLC Quantity Surveyors SA</t>
  </si>
  <si>
    <t>Basson &amp; Close Quantity Surveyors</t>
  </si>
  <si>
    <t>Matla Quantity Surveyors</t>
  </si>
  <si>
    <t>BTKM Quantity Surveyors</t>
  </si>
  <si>
    <t>SizweNtsalubaGobodo Advisory (Cost)</t>
  </si>
  <si>
    <t>Rider Levett Bucknall (RLB) SA</t>
  </si>
  <si>
    <t>Ntsika Quantity Surveyors</t>
  </si>
  <si>
    <t>Ikusasa Quantity Surveyors</t>
  </si>
  <si>
    <t>Naka QS</t>
  </si>
  <si>
    <t>Bham &amp; Dahya QS</t>
  </si>
  <si>
    <t>MMQS</t>
  </si>
  <si>
    <t>Soderlund &amp; Schutte</t>
  </si>
  <si>
    <t>QSSSA</t>
  </si>
  <si>
    <t>Aurecon (Cost)</t>
  </si>
  <si>
    <t>Arup SA (Cost)</t>
  </si>
  <si>
    <t>Turner &amp; Townsend</t>
  </si>
  <si>
    <t>AECOM South Africa</t>
  </si>
  <si>
    <t>Boogertman + Partners</t>
  </si>
  <si>
    <t>Paragon Architects</t>
  </si>
  <si>
    <t>GLH &amp; Associates</t>
  </si>
  <si>
    <t>dhk Architects</t>
  </si>
  <si>
    <t>GAPP Architects</t>
  </si>
  <si>
    <t>Hatch (PM)</t>
  </si>
  <si>
    <t>Mott MacDonald</t>
  </si>
  <si>
    <t>WSP Africa</t>
  </si>
  <si>
    <t>Murray &amp; Roberts Projects (PM)</t>
  </si>
  <si>
    <t>Royal HaskoningDHV</t>
  </si>
  <si>
    <t>Nolte Projects</t>
  </si>
  <si>
    <t>SNA Civil &amp; Structural</t>
  </si>
  <si>
    <t>GIBB</t>
  </si>
  <si>
    <t>Knight Piésold</t>
  </si>
  <si>
    <t>Jones &amp; Wagener</t>
  </si>
  <si>
    <t>SANRAL</t>
  </si>
  <si>
    <t>Dept. Public Works &amp; Infrastructure</t>
  </si>
  <si>
    <t>City of Tshwane Infrastructure</t>
  </si>
  <si>
    <t>Gauteng Dept of Education Infrastructure</t>
  </si>
  <si>
    <t>University of Limpopo</t>
  </si>
  <si>
    <t>University of Pretoria</t>
  </si>
  <si>
    <t>Transnet Property</t>
  </si>
  <si>
    <t>Hyprop</t>
  </si>
  <si>
    <t>Renprop</t>
  </si>
  <si>
    <t>Eris Property Group</t>
  </si>
  <si>
    <t>FWJK</t>
  </si>
  <si>
    <t>TUHF (Projects)</t>
  </si>
  <si>
    <t>Boxwood Property Fund</t>
  </si>
  <si>
    <t>Equites Property Fund</t>
  </si>
  <si>
    <t>Improvon</t>
  </si>
  <si>
    <t>Northlands Business Park (Heartland)</t>
  </si>
  <si>
    <t>Transnet</t>
  </si>
  <si>
    <t>PRASA</t>
  </si>
  <si>
    <t>Eskom</t>
  </si>
  <si>
    <t>Sasol</t>
  </si>
  <si>
    <t>Anglo American</t>
  </si>
  <si>
    <t>Exxaro</t>
  </si>
  <si>
    <t>Glencore</t>
  </si>
  <si>
    <t>ArcelorMittal SA</t>
  </si>
  <si>
    <t>IDC (Industrial Projects)</t>
  </si>
  <si>
    <t>CSIR Facilities</t>
  </si>
  <si>
    <t>City of Johannesburg JPC</t>
  </si>
  <si>
    <t>City of Ekurhuleni</t>
  </si>
  <si>
    <t>Gauteng Dept of Health Infrastructure</t>
  </si>
  <si>
    <t>Limpopo Dept of Public Works</t>
  </si>
  <si>
    <t>Ready-Mix Supplier</t>
  </si>
  <si>
    <t>Ready-Mix &amp; Pump Services</t>
  </si>
  <si>
    <t>Concrete Supplier</t>
  </si>
  <si>
    <t>Construction Firm</t>
  </si>
  <si>
    <t>Construction &amp; Infrastructure</t>
  </si>
  <si>
    <t>Infrastructure &amp; Mining</t>
  </si>
  <si>
    <t>Civil &amp; Building</t>
  </si>
  <si>
    <t>Civil Engineering</t>
  </si>
  <si>
    <t>Roads &amp; Civils</t>
  </si>
  <si>
    <t>Construction/Industrial</t>
  </si>
  <si>
    <t>Building Contractor</t>
  </si>
  <si>
    <t>Developer</t>
  </si>
  <si>
    <t>REIT/Developer</t>
  </si>
  <si>
    <t>REIT</t>
  </si>
  <si>
    <t>QS Firm</t>
  </si>
  <si>
    <t>QS / Built Environment</t>
  </si>
  <si>
    <t>Cost Advisory</t>
  </si>
  <si>
    <t>Cost Consultants</t>
  </si>
  <si>
    <t>Cost/PM</t>
  </si>
  <si>
    <t>Project/Cost Management</t>
  </si>
  <si>
    <t>Architects</t>
  </si>
  <si>
    <t>PM/Engineering</t>
  </si>
  <si>
    <t>PM/Industrial</t>
  </si>
  <si>
    <t>PM/Construction</t>
  </si>
  <si>
    <t>Engineering</t>
  </si>
  <si>
    <t>Engineering/PM</t>
  </si>
  <si>
    <t>Transport Agency</t>
  </si>
  <si>
    <t>Government Client</t>
  </si>
  <si>
    <t>Municipal Client</t>
  </si>
  <si>
    <t>Provincial Client</t>
  </si>
  <si>
    <t>Institutional Client</t>
  </si>
  <si>
    <t>Parastatal</t>
  </si>
  <si>
    <t>Developer/PM</t>
  </si>
  <si>
    <t>Financier/Developer</t>
  </si>
  <si>
    <t>Industrial REIT</t>
  </si>
  <si>
    <t>Industrial Developer</t>
  </si>
  <si>
    <t>Industrial Client</t>
  </si>
  <si>
    <t>Mining Client</t>
  </si>
  <si>
    <t>Development Finance</t>
  </si>
  <si>
    <t>Institutional</t>
  </si>
  <si>
    <t>Gauteng</t>
  </si>
  <si>
    <t>National</t>
  </si>
  <si>
    <t>KZN/Gauteng</t>
  </si>
  <si>
    <t>KZN</t>
  </si>
  <si>
    <t>Mpumalanga</t>
  </si>
  <si>
    <t>North West</t>
  </si>
  <si>
    <t>Limpopo</t>
  </si>
  <si>
    <t>Western Cape</t>
  </si>
  <si>
    <t>Prospect</t>
  </si>
  <si>
    <t>Research contact</t>
  </si>
  <si>
    <t>Ready-mix supplier with frequent pumping requirements</t>
  </si>
  <si>
    <t>Main contractor/developer likely to hire pumps per project</t>
  </si>
  <si>
    <t>QS partner for cost plans, BOQs, valuations</t>
  </si>
  <si>
    <t>Architect/PM partner that subs QS services per project</t>
  </si>
  <si>
    <t>End client commissioning QS for budgeting &amp; control</t>
  </si>
  <si>
    <t>Private development pipeline; PM engagement</t>
  </si>
  <si>
    <t>Major capex; PM tenders &amp; frameworks</t>
  </si>
  <si>
    <t>Public infrastructure; PM compliance &amp; reporting</t>
  </si>
  <si>
    <t>Supplier</t>
  </si>
  <si>
    <t>Contractor/Developer</t>
  </si>
  <si>
    <t>QS/Cost</t>
  </si>
  <si>
    <t>Architect/PM</t>
  </si>
  <si>
    <t>Developer/Public</t>
  </si>
  <si>
    <t>Developer/REIT</t>
  </si>
  <si>
    <t>Parastatal/Industrial</t>
  </si>
  <si>
    <t>Government/Institution</t>
  </si>
  <si>
    <t>Takgalang Lead Development Dashboard (v2)</t>
  </si>
  <si>
    <t>Total Leads</t>
  </si>
  <si>
    <t>High Priority</t>
  </si>
  <si>
    <t>Meetings Set</t>
  </si>
  <si>
    <t>Quotes Sent</t>
  </si>
  <si>
    <t>Deals Won</t>
  </si>
  <si>
    <t>Win Rate (Quotes→Won)</t>
  </si>
  <si>
    <t>Stage Distribution</t>
  </si>
  <si>
    <t>Contacted</t>
  </si>
  <si>
    <t>Meeting Set</t>
  </si>
  <si>
    <t>Quote Sent</t>
  </si>
  <si>
    <t>Won</t>
  </si>
  <si>
    <t>Lost</t>
  </si>
  <si>
    <t>Leads by Division</t>
  </si>
  <si>
    <t>Lead Type Mix</t>
  </si>
  <si>
    <t>Leads by Province</t>
  </si>
  <si>
    <t>KwaZulu-Natal</t>
  </si>
  <si>
    <t>Free State</t>
  </si>
  <si>
    <t>Northern Cape</t>
  </si>
  <si>
    <t>Eastern Cape</t>
  </si>
  <si>
    <t>Construction Project Management &amp; QS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</si>
</sst>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3">
    <dxf>
      <fill>
        <patternFill>
          <bgColor rgb="FFF8CBAD"/>
        </patternFill>
      </fill>
    </dxf>
    <dxf>
      <fill>
        <patternFill>
          <bgColor rgb="FFFFEB9C"/>
        </patternFill>
      </fill>
    </dxf>
    <dxf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Stage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Stage Count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Dashboard!$A$8:$A$13</c:f>
              <c:strCache>
                <c:ptCount val="6"/>
                <c:pt idx="0">
                  <c:v>Prospect</c:v>
                </c:pt>
                <c:pt idx="1">
                  <c:v>Contacted</c:v>
                </c:pt>
                <c:pt idx="2">
                  <c:v>Meeting Set</c:v>
                </c:pt>
                <c:pt idx="3">
                  <c:v>Quote Sent</c:v>
                </c:pt>
                <c:pt idx="4">
                  <c:v>Won</c:v>
                </c:pt>
                <c:pt idx="5">
                  <c:v>Lost</c:v>
                </c:pt>
              </c:strCache>
            </c:strRef>
          </c:cat>
          <c:val>
            <c:numRef>
              <c:f>Dashboard!$B$8:$B$13</c:f>
              <c:numCache>
                <c:formatCode>General</c:formatCode>
                <c:ptCount val="6"/>
                <c:pt idx="0">
                  <c:v>140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C-274D-9641-77DF9F092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Leads by Division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Division Mix</c:v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Dashboard!$D$8:$D$10</c:f>
              <c:strCache>
                <c:ptCount val="3"/>
                <c:pt idx="0">
                  <c:v>Concrete Pump Services</c:v>
                </c:pt>
                <c:pt idx="1">
                  <c:v>Quantity Surveying</c:v>
                </c:pt>
                <c:pt idx="2">
                  <c:v>Construction Project Management</c:v>
                </c:pt>
              </c:strCache>
            </c:strRef>
          </c:cat>
          <c:val>
            <c:numRef>
              <c:f>Dashboard!$E$8:$E$10</c:f>
              <c:numCache>
                <c:formatCode>General</c:formatCode>
                <c:ptCount val="3"/>
                <c:pt idx="0">
                  <c:v>50</c:v>
                </c:pt>
                <c:pt idx="1">
                  <c:v>42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B-DE45-B896-C0AD9E67B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Lead Type Mix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Lead Type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Dashboard!$A$16:$A$23</c:f>
              <c:strCache>
                <c:ptCount val="8"/>
                <c:pt idx="0">
                  <c:v>Supplier</c:v>
                </c:pt>
                <c:pt idx="1">
                  <c:v>Contractor/Developer</c:v>
                </c:pt>
                <c:pt idx="2">
                  <c:v>QS/Cost</c:v>
                </c:pt>
                <c:pt idx="3">
                  <c:v>Architect/PM</c:v>
                </c:pt>
                <c:pt idx="4">
                  <c:v>Developer/Public</c:v>
                </c:pt>
                <c:pt idx="5">
                  <c:v>Developer/REIT</c:v>
                </c:pt>
                <c:pt idx="6">
                  <c:v>Parastatal/Industrial</c:v>
                </c:pt>
                <c:pt idx="7">
                  <c:v>Government/Institution</c:v>
                </c:pt>
              </c:strCache>
            </c:strRef>
          </c:cat>
          <c:val>
            <c:numRef>
              <c:f>Dashboard!$B$16:$B$23</c:f>
              <c:numCache>
                <c:formatCode>General</c:formatCode>
                <c:ptCount val="8"/>
                <c:pt idx="0">
                  <c:v>25</c:v>
                </c:pt>
                <c:pt idx="1">
                  <c:v>25</c:v>
                </c:pt>
                <c:pt idx="2">
                  <c:v>20</c:v>
                </c:pt>
                <c:pt idx="3">
                  <c:v>15</c:v>
                </c:pt>
                <c:pt idx="4">
                  <c:v>15</c:v>
                </c:pt>
                <c:pt idx="5">
                  <c:v>20</c:v>
                </c:pt>
                <c:pt idx="6">
                  <c:v>10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3-9747-8FBB-D09FEF464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30001"/>
        <c:axId val="50030002"/>
      </c:barChart>
      <c:catAx>
        <c:axId val="5003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30002"/>
        <c:crosses val="autoZero"/>
        <c:auto val="1"/>
        <c:lblAlgn val="ctr"/>
        <c:lblOffset val="100"/>
        <c:noMultiLvlLbl val="0"/>
      </c:catAx>
      <c:valAx>
        <c:axId val="5003000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03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Leads by Province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Province Totals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Dashboard!$D$16:$D$25</c:f>
              <c:strCache>
                <c:ptCount val="10"/>
                <c:pt idx="0">
                  <c:v>Gauteng</c:v>
                </c:pt>
                <c:pt idx="1">
                  <c:v>Limpopo</c:v>
                </c:pt>
                <c:pt idx="2">
                  <c:v>KwaZulu-Natal</c:v>
                </c:pt>
                <c:pt idx="3">
                  <c:v>Mpumalanga</c:v>
                </c:pt>
                <c:pt idx="4">
                  <c:v>National</c:v>
                </c:pt>
                <c:pt idx="5">
                  <c:v>Western Cape</c:v>
                </c:pt>
                <c:pt idx="6">
                  <c:v>North West</c:v>
                </c:pt>
                <c:pt idx="7">
                  <c:v>Free State</c:v>
                </c:pt>
                <c:pt idx="8">
                  <c:v>Northern Cape</c:v>
                </c:pt>
                <c:pt idx="9">
                  <c:v>Eastern Cape</c:v>
                </c:pt>
              </c:strCache>
            </c:strRef>
          </c:cat>
          <c:val>
            <c:numRef>
              <c:f>Dashboard!$E$16:$E$25</c:f>
              <c:numCache>
                <c:formatCode>General</c:formatCode>
                <c:ptCount val="10"/>
                <c:pt idx="0">
                  <c:v>79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51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C4-5243-AAC6-CF7D8CF67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40001"/>
        <c:axId val="50040002"/>
      </c:barChart>
      <c:catAx>
        <c:axId val="5004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40002"/>
        <c:crosses val="autoZero"/>
        <c:auto val="1"/>
        <c:lblAlgn val="ctr"/>
        <c:lblOffset val="100"/>
        <c:noMultiLvlLbl val="0"/>
      </c:catAx>
      <c:valAx>
        <c:axId val="5004000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04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16</xdr:col>
      <xdr:colOff>0</xdr:colOff>
      <xdr:row>19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19</xdr:row>
      <xdr:rowOff>0</xdr:rowOff>
    </xdr:from>
    <xdr:to>
      <xdr:col>16</xdr:col>
      <xdr:colOff>0</xdr:colOff>
      <xdr:row>36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</xdr:row>
      <xdr:rowOff>0</xdr:rowOff>
    </xdr:from>
    <xdr:to>
      <xdr:col>20</xdr:col>
      <xdr:colOff>304800</xdr:colOff>
      <xdr:row>16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19</xdr:row>
      <xdr:rowOff>0</xdr:rowOff>
    </xdr:from>
    <xdr:to>
      <xdr:col>20</xdr:col>
      <xdr:colOff>304800</xdr:colOff>
      <xdr:row>33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176910</xdr:colOff>
      <xdr:row>16</xdr:row>
      <xdr:rowOff>146956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E4266B-2FAB-67EE-BAD5-74A23A104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27196" cy="3107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eadsTable" displayName="LeadsTable" ref="A1:S141" totalsRowShown="0">
  <autoFilter ref="A1:S141" xr:uid="{00000000-0009-0000-0100-000001000000}"/>
  <tableColumns count="19">
    <tableColumn id="1" xr3:uid="{00000000-0010-0000-0000-000001000000}" name="Division"/>
    <tableColumn id="2" xr3:uid="{00000000-0010-0000-0000-000002000000}" name="Company Name"/>
    <tableColumn id="3" xr3:uid="{00000000-0010-0000-0000-000003000000}" name="Category"/>
    <tableColumn id="4" xr3:uid="{00000000-0010-0000-0000-000004000000}" name="Province"/>
    <tableColumn id="5" xr3:uid="{00000000-0010-0000-0000-000005000000}" name="Contact Person"/>
    <tableColumn id="6" xr3:uid="{00000000-0010-0000-0000-000006000000}" name="Position"/>
    <tableColumn id="7" xr3:uid="{00000000-0010-0000-0000-000007000000}" name="Email"/>
    <tableColumn id="8" xr3:uid="{00000000-0010-0000-0000-000008000000}" name="Phone"/>
    <tableColumn id="9" xr3:uid="{00000000-0010-0000-0000-000009000000}" name="Engagement Stage"/>
    <tableColumn id="10" xr3:uid="{00000000-0010-0000-0000-00000A000000}" name="Last Contact Date"/>
    <tableColumn id="11" xr3:uid="{00000000-0010-0000-0000-00000B000000}" name="Next Step"/>
    <tableColumn id="12" xr3:uid="{00000000-0010-0000-0000-00000C000000}" name="Notes"/>
    <tableColumn id="13" xr3:uid="{00000000-0010-0000-0000-00000D000000}" name="Fit (0-10)"/>
    <tableColumn id="14" xr3:uid="{00000000-0010-0000-0000-00000E000000}" name="Need (0-10)"/>
    <tableColumn id="15" xr3:uid="{00000000-0010-0000-0000-00000F000000}" name="Timing (0-10)"/>
    <tableColumn id="16" xr3:uid="{00000000-0010-0000-0000-000010000000}" name="Access (0-10)"/>
    <tableColumn id="17" xr3:uid="{00000000-0010-0000-0000-000011000000}" name="Score"/>
    <tableColumn id="18" xr3:uid="{00000000-0010-0000-0000-000012000000}" name="Priority"/>
    <tableColumn id="19" xr3:uid="{00000000-0010-0000-0000-000013000000}" name="Lead Typ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2"/>
  <sheetViews>
    <sheetView tabSelected="1" topLeftCell="A104" workbookViewId="0">
      <selection activeCell="B127" sqref="B127"/>
    </sheetView>
  </sheetViews>
  <sheetFormatPr defaultColWidth="8.84375" defaultRowHeight="14.6" x14ac:dyDescent="0.4"/>
  <cols>
    <col min="1" max="1" width="34.15234375" bestFit="1" customWidth="1"/>
    <col min="2" max="2" width="32.84375" bestFit="1" customWidth="1"/>
    <col min="3" max="3" width="24" bestFit="1" customWidth="1"/>
    <col min="4" max="4" width="11.4609375" bestFit="1" customWidth="1"/>
    <col min="5" max="19" width="24.69140625" customWidth="1"/>
  </cols>
  <sheetData>
    <row r="1" spans="1:19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</row>
    <row r="3" spans="1:19" x14ac:dyDescent="0.4">
      <c r="A3" t="s">
        <v>19</v>
      </c>
      <c r="B3" t="s">
        <v>22</v>
      </c>
      <c r="C3" t="s">
        <v>137</v>
      </c>
      <c r="D3" t="s">
        <v>177</v>
      </c>
      <c r="I3" t="s">
        <v>185</v>
      </c>
      <c r="K3" t="s">
        <v>186</v>
      </c>
      <c r="L3" t="s">
        <v>187</v>
      </c>
      <c r="M3">
        <v>8</v>
      </c>
      <c r="N3">
        <v>9</v>
      </c>
      <c r="O3">
        <v>7</v>
      </c>
      <c r="P3">
        <v>4</v>
      </c>
      <c r="Q3">
        <f t="shared" ref="Q3:Q34" si="0">IFERROR(N(M3)*2 + N(N3)*3 + N(O3)*2 + N(P3)*1,"")</f>
        <v>61</v>
      </c>
      <c r="R3" t="str">
        <f t="shared" ref="R3:R34" si="1">IF(Q3&gt;=30,"High",IF(Q3&gt;=20,"Medium",IF(Q3&gt;0,"Low","")))</f>
        <v>High</v>
      </c>
      <c r="S3" t="s">
        <v>195</v>
      </c>
    </row>
    <row r="4" spans="1:19" x14ac:dyDescent="0.4">
      <c r="A4" t="s">
        <v>19</v>
      </c>
      <c r="B4" t="s">
        <v>23</v>
      </c>
      <c r="C4" t="s">
        <v>137</v>
      </c>
      <c r="D4" t="s">
        <v>177</v>
      </c>
      <c r="I4" t="s">
        <v>185</v>
      </c>
      <c r="K4" t="s">
        <v>186</v>
      </c>
      <c r="L4" t="s">
        <v>187</v>
      </c>
      <c r="M4">
        <v>8</v>
      </c>
      <c r="N4">
        <v>9</v>
      </c>
      <c r="O4">
        <v>7</v>
      </c>
      <c r="P4">
        <v>4</v>
      </c>
      <c r="Q4">
        <f t="shared" si="0"/>
        <v>61</v>
      </c>
      <c r="R4" t="str">
        <f t="shared" si="1"/>
        <v>High</v>
      </c>
      <c r="S4" t="s">
        <v>195</v>
      </c>
    </row>
    <row r="5" spans="1:19" x14ac:dyDescent="0.4">
      <c r="A5" t="s">
        <v>19</v>
      </c>
      <c r="B5" t="s">
        <v>24</v>
      </c>
      <c r="C5" t="s">
        <v>137</v>
      </c>
      <c r="D5" t="s">
        <v>177</v>
      </c>
      <c r="I5" t="s">
        <v>185</v>
      </c>
      <c r="K5" t="s">
        <v>186</v>
      </c>
      <c r="L5" t="s">
        <v>187</v>
      </c>
      <c r="M5">
        <v>8</v>
      </c>
      <c r="N5">
        <v>9</v>
      </c>
      <c r="O5">
        <v>7</v>
      </c>
      <c r="P5">
        <v>4</v>
      </c>
      <c r="Q5">
        <f t="shared" si="0"/>
        <v>61</v>
      </c>
      <c r="R5" t="str">
        <f t="shared" si="1"/>
        <v>High</v>
      </c>
      <c r="S5" t="s">
        <v>195</v>
      </c>
    </row>
    <row r="6" spans="1:19" x14ac:dyDescent="0.4">
      <c r="A6" t="s">
        <v>19</v>
      </c>
      <c r="B6" t="s">
        <v>25</v>
      </c>
      <c r="C6" t="s">
        <v>138</v>
      </c>
      <c r="D6" t="s">
        <v>178</v>
      </c>
      <c r="I6" t="s">
        <v>185</v>
      </c>
      <c r="K6" t="s">
        <v>186</v>
      </c>
      <c r="L6" t="s">
        <v>187</v>
      </c>
      <c r="M6">
        <v>8</v>
      </c>
      <c r="N6">
        <v>9</v>
      </c>
      <c r="O6">
        <v>7</v>
      </c>
      <c r="P6">
        <v>4</v>
      </c>
      <c r="Q6">
        <f t="shared" si="0"/>
        <v>61</v>
      </c>
      <c r="R6" t="str">
        <f t="shared" si="1"/>
        <v>High</v>
      </c>
      <c r="S6" t="s">
        <v>195</v>
      </c>
    </row>
    <row r="7" spans="1:19" s="5" customFormat="1" x14ac:dyDescent="0.4">
      <c r="A7" s="5" t="s">
        <v>19</v>
      </c>
      <c r="B7" s="5" t="s">
        <v>26</v>
      </c>
      <c r="C7" s="5" t="s">
        <v>137</v>
      </c>
      <c r="D7" s="5" t="s">
        <v>179</v>
      </c>
      <c r="I7" s="5" t="s">
        <v>185</v>
      </c>
      <c r="K7" s="5" t="s">
        <v>186</v>
      </c>
      <c r="L7" s="5" t="s">
        <v>187</v>
      </c>
      <c r="M7" s="5">
        <v>8</v>
      </c>
      <c r="N7" s="5">
        <v>9</v>
      </c>
      <c r="O7" s="5">
        <v>7</v>
      </c>
      <c r="P7" s="5">
        <v>4</v>
      </c>
      <c r="Q7" s="5">
        <f t="shared" si="0"/>
        <v>61</v>
      </c>
      <c r="R7" s="5" t="str">
        <f t="shared" si="1"/>
        <v>High</v>
      </c>
      <c r="S7" s="5" t="s">
        <v>195</v>
      </c>
    </row>
    <row r="8" spans="1:19" x14ac:dyDescent="0.4">
      <c r="A8" t="s">
        <v>19</v>
      </c>
      <c r="B8" t="s">
        <v>27</v>
      </c>
      <c r="C8" t="s">
        <v>137</v>
      </c>
      <c r="D8" t="s">
        <v>177</v>
      </c>
      <c r="I8" t="s">
        <v>185</v>
      </c>
      <c r="K8" t="s">
        <v>186</v>
      </c>
      <c r="L8" t="s">
        <v>187</v>
      </c>
      <c r="M8">
        <v>8</v>
      </c>
      <c r="N8">
        <v>9</v>
      </c>
      <c r="O8">
        <v>7</v>
      </c>
      <c r="P8">
        <v>4</v>
      </c>
      <c r="Q8">
        <f t="shared" si="0"/>
        <v>61</v>
      </c>
      <c r="R8" t="str">
        <f t="shared" si="1"/>
        <v>High</v>
      </c>
      <c r="S8" t="s">
        <v>195</v>
      </c>
    </row>
    <row r="9" spans="1:19" x14ac:dyDescent="0.4">
      <c r="A9" t="s">
        <v>19</v>
      </c>
      <c r="B9" t="s">
        <v>28</v>
      </c>
      <c r="C9" t="s">
        <v>137</v>
      </c>
      <c r="D9" t="s">
        <v>177</v>
      </c>
      <c r="I9" t="s">
        <v>185</v>
      </c>
      <c r="K9" t="s">
        <v>186</v>
      </c>
      <c r="L9" t="s">
        <v>187</v>
      </c>
      <c r="M9">
        <v>8</v>
      </c>
      <c r="N9">
        <v>9</v>
      </c>
      <c r="O9">
        <v>7</v>
      </c>
      <c r="P9">
        <v>4</v>
      </c>
      <c r="Q9">
        <f t="shared" si="0"/>
        <v>61</v>
      </c>
      <c r="R9" t="str">
        <f t="shared" si="1"/>
        <v>High</v>
      </c>
      <c r="S9" t="s">
        <v>195</v>
      </c>
    </row>
    <row r="10" spans="1:19" x14ac:dyDescent="0.4">
      <c r="A10" t="s">
        <v>19</v>
      </c>
      <c r="B10" t="s">
        <v>29</v>
      </c>
      <c r="C10" t="s">
        <v>137</v>
      </c>
      <c r="D10" t="s">
        <v>177</v>
      </c>
      <c r="I10" t="s">
        <v>185</v>
      </c>
      <c r="K10" t="s">
        <v>186</v>
      </c>
      <c r="L10" t="s">
        <v>187</v>
      </c>
      <c r="M10">
        <v>8</v>
      </c>
      <c r="N10">
        <v>9</v>
      </c>
      <c r="O10">
        <v>7</v>
      </c>
      <c r="P10">
        <v>4</v>
      </c>
      <c r="Q10">
        <f t="shared" si="0"/>
        <v>61</v>
      </c>
      <c r="R10" t="str">
        <f t="shared" si="1"/>
        <v>High</v>
      </c>
      <c r="S10" t="s">
        <v>195</v>
      </c>
    </row>
    <row r="11" spans="1:19" x14ac:dyDescent="0.4">
      <c r="A11" t="s">
        <v>19</v>
      </c>
      <c r="B11" t="s">
        <v>30</v>
      </c>
      <c r="C11" t="s">
        <v>137</v>
      </c>
      <c r="D11" t="s">
        <v>177</v>
      </c>
      <c r="I11" t="s">
        <v>185</v>
      </c>
      <c r="K11" t="s">
        <v>186</v>
      </c>
      <c r="L11" t="s">
        <v>187</v>
      </c>
      <c r="M11">
        <v>8</v>
      </c>
      <c r="N11">
        <v>9</v>
      </c>
      <c r="O11">
        <v>7</v>
      </c>
      <c r="P11">
        <v>4</v>
      </c>
      <c r="Q11">
        <f t="shared" si="0"/>
        <v>61</v>
      </c>
      <c r="R11" t="str">
        <f t="shared" si="1"/>
        <v>High</v>
      </c>
      <c r="S11" t="s">
        <v>195</v>
      </c>
    </row>
    <row r="12" spans="1:19" x14ac:dyDescent="0.4">
      <c r="A12" t="s">
        <v>19</v>
      </c>
      <c r="B12" t="s">
        <v>31</v>
      </c>
      <c r="C12" t="s">
        <v>137</v>
      </c>
      <c r="D12" t="s">
        <v>177</v>
      </c>
      <c r="I12" t="s">
        <v>185</v>
      </c>
      <c r="K12" t="s">
        <v>186</v>
      </c>
      <c r="L12" t="s">
        <v>187</v>
      </c>
      <c r="M12">
        <v>8</v>
      </c>
      <c r="N12">
        <v>9</v>
      </c>
      <c r="O12">
        <v>7</v>
      </c>
      <c r="P12">
        <v>4</v>
      </c>
      <c r="Q12">
        <f t="shared" si="0"/>
        <v>61</v>
      </c>
      <c r="R12" t="str">
        <f t="shared" si="1"/>
        <v>High</v>
      </c>
      <c r="S12" t="s">
        <v>195</v>
      </c>
    </row>
    <row r="13" spans="1:19" x14ac:dyDescent="0.4">
      <c r="A13" t="s">
        <v>19</v>
      </c>
      <c r="B13" t="s">
        <v>32</v>
      </c>
      <c r="C13" t="s">
        <v>137</v>
      </c>
      <c r="D13" t="s">
        <v>177</v>
      </c>
      <c r="I13" t="s">
        <v>185</v>
      </c>
      <c r="K13" t="s">
        <v>186</v>
      </c>
      <c r="L13" t="s">
        <v>187</v>
      </c>
      <c r="M13">
        <v>8</v>
      </c>
      <c r="N13">
        <v>9</v>
      </c>
      <c r="O13">
        <v>7</v>
      </c>
      <c r="P13">
        <v>4</v>
      </c>
      <c r="Q13">
        <f t="shared" si="0"/>
        <v>61</v>
      </c>
      <c r="R13" t="str">
        <f t="shared" si="1"/>
        <v>High</v>
      </c>
      <c r="S13" t="s">
        <v>195</v>
      </c>
    </row>
    <row r="14" spans="1:19" x14ac:dyDescent="0.4">
      <c r="A14" t="s">
        <v>19</v>
      </c>
      <c r="B14" t="s">
        <v>33</v>
      </c>
      <c r="C14" t="s">
        <v>137</v>
      </c>
      <c r="D14" t="s">
        <v>177</v>
      </c>
      <c r="I14" t="s">
        <v>185</v>
      </c>
      <c r="K14" t="s">
        <v>186</v>
      </c>
      <c r="L14" t="s">
        <v>187</v>
      </c>
      <c r="M14">
        <v>8</v>
      </c>
      <c r="N14">
        <v>9</v>
      </c>
      <c r="O14">
        <v>7</v>
      </c>
      <c r="P14">
        <v>4</v>
      </c>
      <c r="Q14">
        <f t="shared" si="0"/>
        <v>61</v>
      </c>
      <c r="R14" t="str">
        <f t="shared" si="1"/>
        <v>High</v>
      </c>
      <c r="S14" t="s">
        <v>195</v>
      </c>
    </row>
    <row r="15" spans="1:19" s="5" customFormat="1" x14ac:dyDescent="0.4">
      <c r="A15" s="5" t="s">
        <v>19</v>
      </c>
      <c r="B15" s="5" t="s">
        <v>34</v>
      </c>
      <c r="C15" s="5" t="s">
        <v>137</v>
      </c>
      <c r="D15" s="5" t="s">
        <v>177</v>
      </c>
      <c r="I15" s="5" t="s">
        <v>185</v>
      </c>
      <c r="K15" s="5" t="s">
        <v>186</v>
      </c>
      <c r="L15" s="5" t="s">
        <v>187</v>
      </c>
      <c r="M15" s="5">
        <v>8</v>
      </c>
      <c r="N15" s="5">
        <v>9</v>
      </c>
      <c r="O15" s="5">
        <v>7</v>
      </c>
      <c r="P15" s="5">
        <v>4</v>
      </c>
      <c r="Q15" s="5">
        <f t="shared" si="0"/>
        <v>61</v>
      </c>
      <c r="R15" s="5" t="str">
        <f t="shared" si="1"/>
        <v>High</v>
      </c>
      <c r="S15" s="5" t="s">
        <v>195</v>
      </c>
    </row>
    <row r="16" spans="1:19" x14ac:dyDescent="0.4">
      <c r="A16" t="s">
        <v>19</v>
      </c>
      <c r="B16" t="s">
        <v>35</v>
      </c>
      <c r="C16" t="s">
        <v>137</v>
      </c>
      <c r="D16" t="s">
        <v>177</v>
      </c>
      <c r="I16" t="s">
        <v>185</v>
      </c>
      <c r="K16" t="s">
        <v>186</v>
      </c>
      <c r="L16" t="s">
        <v>187</v>
      </c>
      <c r="M16">
        <v>8</v>
      </c>
      <c r="N16">
        <v>9</v>
      </c>
      <c r="O16">
        <v>7</v>
      </c>
      <c r="P16">
        <v>4</v>
      </c>
      <c r="Q16">
        <f t="shared" si="0"/>
        <v>61</v>
      </c>
      <c r="R16" t="str">
        <f t="shared" si="1"/>
        <v>High</v>
      </c>
      <c r="S16" t="s">
        <v>195</v>
      </c>
    </row>
    <row r="17" spans="1:19" x14ac:dyDescent="0.4">
      <c r="A17" t="s">
        <v>19</v>
      </c>
      <c r="B17" t="s">
        <v>36</v>
      </c>
      <c r="C17" t="s">
        <v>137</v>
      </c>
      <c r="D17" t="s">
        <v>177</v>
      </c>
      <c r="I17" t="s">
        <v>185</v>
      </c>
      <c r="K17" t="s">
        <v>186</v>
      </c>
      <c r="L17" t="s">
        <v>187</v>
      </c>
      <c r="M17">
        <v>8</v>
      </c>
      <c r="N17">
        <v>9</v>
      </c>
      <c r="O17">
        <v>7</v>
      </c>
      <c r="P17">
        <v>4</v>
      </c>
      <c r="Q17">
        <f t="shared" si="0"/>
        <v>61</v>
      </c>
      <c r="R17" t="str">
        <f t="shared" si="1"/>
        <v>High</v>
      </c>
      <c r="S17" t="s">
        <v>195</v>
      </c>
    </row>
    <row r="18" spans="1:19" x14ac:dyDescent="0.4">
      <c r="A18" t="s">
        <v>19</v>
      </c>
      <c r="B18" t="s">
        <v>37</v>
      </c>
      <c r="C18" t="s">
        <v>137</v>
      </c>
      <c r="D18" t="s">
        <v>177</v>
      </c>
      <c r="I18" t="s">
        <v>185</v>
      </c>
      <c r="K18" t="s">
        <v>186</v>
      </c>
      <c r="L18" t="s">
        <v>187</v>
      </c>
      <c r="M18">
        <v>8</v>
      </c>
      <c r="N18">
        <v>9</v>
      </c>
      <c r="O18">
        <v>7</v>
      </c>
      <c r="P18">
        <v>4</v>
      </c>
      <c r="Q18">
        <f t="shared" si="0"/>
        <v>61</v>
      </c>
      <c r="R18" t="str">
        <f t="shared" si="1"/>
        <v>High</v>
      </c>
      <c r="S18" t="s">
        <v>195</v>
      </c>
    </row>
    <row r="19" spans="1:19" x14ac:dyDescent="0.4">
      <c r="A19" t="s">
        <v>19</v>
      </c>
      <c r="B19" t="s">
        <v>38</v>
      </c>
      <c r="C19" t="s">
        <v>139</v>
      </c>
      <c r="D19" t="s">
        <v>177</v>
      </c>
      <c r="I19" t="s">
        <v>185</v>
      </c>
      <c r="K19" t="s">
        <v>186</v>
      </c>
      <c r="L19" t="s">
        <v>187</v>
      </c>
      <c r="M19">
        <v>8</v>
      </c>
      <c r="N19">
        <v>9</v>
      </c>
      <c r="O19">
        <v>7</v>
      </c>
      <c r="P19">
        <v>4</v>
      </c>
      <c r="Q19">
        <f t="shared" si="0"/>
        <v>61</v>
      </c>
      <c r="R19" t="str">
        <f t="shared" si="1"/>
        <v>High</v>
      </c>
      <c r="S19" t="s">
        <v>195</v>
      </c>
    </row>
    <row r="20" spans="1:19" x14ac:dyDescent="0.4">
      <c r="A20" t="s">
        <v>19</v>
      </c>
      <c r="B20" t="s">
        <v>39</v>
      </c>
      <c r="C20" t="s">
        <v>139</v>
      </c>
      <c r="D20" t="s">
        <v>177</v>
      </c>
      <c r="I20" t="s">
        <v>185</v>
      </c>
      <c r="K20" t="s">
        <v>186</v>
      </c>
      <c r="L20" t="s">
        <v>187</v>
      </c>
      <c r="M20">
        <v>8</v>
      </c>
      <c r="N20">
        <v>9</v>
      </c>
      <c r="O20">
        <v>7</v>
      </c>
      <c r="P20">
        <v>4</v>
      </c>
      <c r="Q20">
        <f t="shared" si="0"/>
        <v>61</v>
      </c>
      <c r="R20" t="str">
        <f t="shared" si="1"/>
        <v>High</v>
      </c>
      <c r="S20" t="s">
        <v>195</v>
      </c>
    </row>
    <row r="21" spans="1:19" s="5" customFormat="1" x14ac:dyDescent="0.4">
      <c r="A21" s="5" t="s">
        <v>19</v>
      </c>
      <c r="B21" s="5" t="s">
        <v>40</v>
      </c>
      <c r="C21" s="5" t="s">
        <v>137</v>
      </c>
      <c r="D21" s="5" t="s">
        <v>180</v>
      </c>
      <c r="I21" s="5" t="s">
        <v>185</v>
      </c>
      <c r="K21" s="5" t="s">
        <v>186</v>
      </c>
      <c r="L21" s="5" t="s">
        <v>187</v>
      </c>
      <c r="M21" s="5">
        <v>8</v>
      </c>
      <c r="N21" s="5">
        <v>9</v>
      </c>
      <c r="O21" s="5">
        <v>7</v>
      </c>
      <c r="P21" s="5">
        <v>4</v>
      </c>
      <c r="Q21" s="5">
        <f t="shared" si="0"/>
        <v>61</v>
      </c>
      <c r="R21" s="5" t="str">
        <f t="shared" si="1"/>
        <v>High</v>
      </c>
      <c r="S21" s="5" t="s">
        <v>195</v>
      </c>
    </row>
    <row r="22" spans="1:19" x14ac:dyDescent="0.4">
      <c r="A22" t="s">
        <v>19</v>
      </c>
      <c r="B22" t="s">
        <v>41</v>
      </c>
      <c r="C22" t="s">
        <v>137</v>
      </c>
      <c r="D22" t="s">
        <v>177</v>
      </c>
      <c r="I22" t="s">
        <v>185</v>
      </c>
      <c r="K22" t="s">
        <v>186</v>
      </c>
      <c r="L22" t="s">
        <v>187</v>
      </c>
      <c r="M22">
        <v>8</v>
      </c>
      <c r="N22">
        <v>9</v>
      </c>
      <c r="O22">
        <v>7</v>
      </c>
      <c r="P22">
        <v>4</v>
      </c>
      <c r="Q22">
        <f t="shared" si="0"/>
        <v>61</v>
      </c>
      <c r="R22" t="str">
        <f t="shared" si="1"/>
        <v>High</v>
      </c>
      <c r="S22" t="s">
        <v>195</v>
      </c>
    </row>
    <row r="23" spans="1:19" s="5" customFormat="1" x14ac:dyDescent="0.4">
      <c r="A23" s="5" t="s">
        <v>19</v>
      </c>
      <c r="B23" s="5" t="s">
        <v>42</v>
      </c>
      <c r="C23" s="5" t="s">
        <v>137</v>
      </c>
      <c r="D23" s="5" t="s">
        <v>177</v>
      </c>
      <c r="I23" s="5" t="s">
        <v>185</v>
      </c>
      <c r="K23" s="5" t="s">
        <v>186</v>
      </c>
      <c r="L23" s="5" t="s">
        <v>187</v>
      </c>
      <c r="M23" s="5">
        <v>8</v>
      </c>
      <c r="N23" s="5">
        <v>9</v>
      </c>
      <c r="O23" s="5">
        <v>7</v>
      </c>
      <c r="P23" s="5">
        <v>4</v>
      </c>
      <c r="Q23" s="5">
        <f t="shared" si="0"/>
        <v>61</v>
      </c>
      <c r="R23" s="5" t="str">
        <f t="shared" si="1"/>
        <v>High</v>
      </c>
      <c r="S23" s="5" t="s">
        <v>195</v>
      </c>
    </row>
    <row r="24" spans="1:19" s="5" customFormat="1" x14ac:dyDescent="0.4">
      <c r="A24" s="5" t="s">
        <v>19</v>
      </c>
      <c r="B24" s="5" t="s">
        <v>43</v>
      </c>
      <c r="C24" s="5" t="s">
        <v>137</v>
      </c>
      <c r="D24" s="5" t="s">
        <v>180</v>
      </c>
      <c r="I24" s="5" t="s">
        <v>185</v>
      </c>
      <c r="K24" s="5" t="s">
        <v>186</v>
      </c>
      <c r="L24" s="5" t="s">
        <v>187</v>
      </c>
      <c r="M24" s="5">
        <v>8</v>
      </c>
      <c r="N24" s="5">
        <v>9</v>
      </c>
      <c r="O24" s="5">
        <v>7</v>
      </c>
      <c r="P24" s="5">
        <v>4</v>
      </c>
      <c r="Q24" s="5">
        <f t="shared" si="0"/>
        <v>61</v>
      </c>
      <c r="R24" s="5" t="str">
        <f t="shared" si="1"/>
        <v>High</v>
      </c>
      <c r="S24" s="5" t="s">
        <v>195</v>
      </c>
    </row>
    <row r="25" spans="1:19" s="5" customFormat="1" x14ac:dyDescent="0.4">
      <c r="A25" s="5" t="s">
        <v>19</v>
      </c>
      <c r="B25" s="5" t="s">
        <v>44</v>
      </c>
      <c r="C25" s="5" t="s">
        <v>137</v>
      </c>
      <c r="D25" s="5" t="s">
        <v>180</v>
      </c>
      <c r="I25" s="5" t="s">
        <v>185</v>
      </c>
      <c r="K25" s="5" t="s">
        <v>186</v>
      </c>
      <c r="L25" s="5" t="s">
        <v>187</v>
      </c>
      <c r="M25" s="5">
        <v>8</v>
      </c>
      <c r="N25" s="5">
        <v>9</v>
      </c>
      <c r="O25" s="5">
        <v>7</v>
      </c>
      <c r="P25" s="5">
        <v>4</v>
      </c>
      <c r="Q25" s="5">
        <f t="shared" si="0"/>
        <v>61</v>
      </c>
      <c r="R25" s="5" t="str">
        <f t="shared" si="1"/>
        <v>High</v>
      </c>
      <c r="S25" s="5" t="s">
        <v>195</v>
      </c>
    </row>
    <row r="26" spans="1:19" s="5" customFormat="1" x14ac:dyDescent="0.4">
      <c r="A26" s="5" t="s">
        <v>19</v>
      </c>
      <c r="B26" s="5" t="s">
        <v>45</v>
      </c>
      <c r="C26" s="5" t="s">
        <v>137</v>
      </c>
      <c r="D26" s="5" t="s">
        <v>181</v>
      </c>
      <c r="I26" s="5" t="s">
        <v>185</v>
      </c>
      <c r="K26" s="5" t="s">
        <v>186</v>
      </c>
      <c r="L26" s="5" t="s">
        <v>187</v>
      </c>
      <c r="M26" s="5">
        <v>8</v>
      </c>
      <c r="N26" s="5">
        <v>9</v>
      </c>
      <c r="O26" s="5">
        <v>7</v>
      </c>
      <c r="P26" s="5">
        <v>4</v>
      </c>
      <c r="Q26" s="5">
        <f t="shared" si="0"/>
        <v>61</v>
      </c>
      <c r="R26" s="5" t="str">
        <f t="shared" si="1"/>
        <v>High</v>
      </c>
      <c r="S26" s="5" t="s">
        <v>195</v>
      </c>
    </row>
    <row r="27" spans="1:19" x14ac:dyDescent="0.4">
      <c r="A27" t="s">
        <v>19</v>
      </c>
      <c r="B27" t="s">
        <v>46</v>
      </c>
      <c r="C27" t="s">
        <v>137</v>
      </c>
      <c r="D27" t="s">
        <v>182</v>
      </c>
      <c r="I27" t="s">
        <v>185</v>
      </c>
      <c r="K27" t="s">
        <v>186</v>
      </c>
      <c r="L27" t="s">
        <v>187</v>
      </c>
      <c r="M27">
        <v>8</v>
      </c>
      <c r="N27">
        <v>9</v>
      </c>
      <c r="O27">
        <v>7</v>
      </c>
      <c r="P27">
        <v>4</v>
      </c>
      <c r="Q27">
        <f t="shared" si="0"/>
        <v>61</v>
      </c>
      <c r="R27" t="str">
        <f t="shared" si="1"/>
        <v>High</v>
      </c>
      <c r="S27" t="s">
        <v>195</v>
      </c>
    </row>
    <row r="28" spans="1:19" x14ac:dyDescent="0.4">
      <c r="A28" t="s">
        <v>19</v>
      </c>
      <c r="B28" t="s">
        <v>47</v>
      </c>
      <c r="C28" t="s">
        <v>140</v>
      </c>
      <c r="D28" t="s">
        <v>178</v>
      </c>
      <c r="I28" t="s">
        <v>185</v>
      </c>
      <c r="K28" t="s">
        <v>186</v>
      </c>
      <c r="L28" t="s">
        <v>188</v>
      </c>
      <c r="M28">
        <v>8</v>
      </c>
      <c r="N28">
        <v>8</v>
      </c>
      <c r="O28">
        <v>7</v>
      </c>
      <c r="P28">
        <v>3</v>
      </c>
      <c r="Q28">
        <f t="shared" si="0"/>
        <v>57</v>
      </c>
      <c r="R28" t="str">
        <f t="shared" si="1"/>
        <v>High</v>
      </c>
      <c r="S28" t="s">
        <v>196</v>
      </c>
    </row>
    <row r="29" spans="1:19" x14ac:dyDescent="0.4">
      <c r="A29" t="s">
        <v>19</v>
      </c>
      <c r="B29" t="s">
        <v>48</v>
      </c>
      <c r="C29" t="s">
        <v>141</v>
      </c>
      <c r="D29" t="s">
        <v>178</v>
      </c>
      <c r="I29" t="s">
        <v>185</v>
      </c>
      <c r="K29" t="s">
        <v>186</v>
      </c>
      <c r="L29" t="s">
        <v>188</v>
      </c>
      <c r="M29">
        <v>8</v>
      </c>
      <c r="N29">
        <v>8</v>
      </c>
      <c r="O29">
        <v>7</v>
      </c>
      <c r="P29">
        <v>3</v>
      </c>
      <c r="Q29">
        <f t="shared" si="0"/>
        <v>57</v>
      </c>
      <c r="R29" t="str">
        <f t="shared" si="1"/>
        <v>High</v>
      </c>
      <c r="S29" t="s">
        <v>196</v>
      </c>
    </row>
    <row r="30" spans="1:19" x14ac:dyDescent="0.4">
      <c r="A30" t="s">
        <v>19</v>
      </c>
      <c r="B30" t="s">
        <v>49</v>
      </c>
      <c r="C30" t="s">
        <v>141</v>
      </c>
      <c r="D30" t="s">
        <v>178</v>
      </c>
      <c r="I30" t="s">
        <v>185</v>
      </c>
      <c r="K30" t="s">
        <v>186</v>
      </c>
      <c r="L30" t="s">
        <v>188</v>
      </c>
      <c r="M30">
        <v>8</v>
      </c>
      <c r="N30">
        <v>8</v>
      </c>
      <c r="O30">
        <v>7</v>
      </c>
      <c r="P30">
        <v>3</v>
      </c>
      <c r="Q30">
        <f t="shared" si="0"/>
        <v>57</v>
      </c>
      <c r="R30" t="str">
        <f t="shared" si="1"/>
        <v>High</v>
      </c>
      <c r="S30" t="s">
        <v>196</v>
      </c>
    </row>
    <row r="31" spans="1:19" x14ac:dyDescent="0.4">
      <c r="A31" t="s">
        <v>19</v>
      </c>
      <c r="B31" t="s">
        <v>50</v>
      </c>
      <c r="C31" t="s">
        <v>140</v>
      </c>
      <c r="D31" t="s">
        <v>178</v>
      </c>
      <c r="I31" t="s">
        <v>185</v>
      </c>
      <c r="K31" t="s">
        <v>186</v>
      </c>
      <c r="L31" t="s">
        <v>188</v>
      </c>
      <c r="M31">
        <v>8</v>
      </c>
      <c r="N31">
        <v>8</v>
      </c>
      <c r="O31">
        <v>7</v>
      </c>
      <c r="P31">
        <v>3</v>
      </c>
      <c r="Q31">
        <f t="shared" si="0"/>
        <v>57</v>
      </c>
      <c r="R31" t="str">
        <f t="shared" si="1"/>
        <v>High</v>
      </c>
      <c r="S31" t="s">
        <v>196</v>
      </c>
    </row>
    <row r="32" spans="1:19" x14ac:dyDescent="0.4">
      <c r="A32" t="s">
        <v>19</v>
      </c>
      <c r="B32" t="s">
        <v>51</v>
      </c>
      <c r="C32" t="s">
        <v>142</v>
      </c>
      <c r="D32" t="s">
        <v>178</v>
      </c>
      <c r="I32" t="s">
        <v>185</v>
      </c>
      <c r="K32" t="s">
        <v>186</v>
      </c>
      <c r="L32" t="s">
        <v>188</v>
      </c>
      <c r="M32">
        <v>8</v>
      </c>
      <c r="N32">
        <v>8</v>
      </c>
      <c r="O32">
        <v>7</v>
      </c>
      <c r="P32">
        <v>3</v>
      </c>
      <c r="Q32">
        <f t="shared" si="0"/>
        <v>57</v>
      </c>
      <c r="R32" t="str">
        <f t="shared" si="1"/>
        <v>High</v>
      </c>
      <c r="S32" t="s">
        <v>196</v>
      </c>
    </row>
    <row r="33" spans="1:19" x14ac:dyDescent="0.4">
      <c r="A33" t="s">
        <v>19</v>
      </c>
      <c r="B33" t="s">
        <v>52</v>
      </c>
      <c r="C33" t="s">
        <v>143</v>
      </c>
      <c r="D33" t="s">
        <v>178</v>
      </c>
      <c r="I33" t="s">
        <v>185</v>
      </c>
      <c r="K33" t="s">
        <v>186</v>
      </c>
      <c r="L33" t="s">
        <v>188</v>
      </c>
      <c r="M33">
        <v>8</v>
      </c>
      <c r="N33">
        <v>8</v>
      </c>
      <c r="O33">
        <v>7</v>
      </c>
      <c r="P33">
        <v>3</v>
      </c>
      <c r="Q33">
        <f t="shared" si="0"/>
        <v>57</v>
      </c>
      <c r="R33" t="str">
        <f t="shared" si="1"/>
        <v>High</v>
      </c>
      <c r="S33" t="s">
        <v>196</v>
      </c>
    </row>
    <row r="34" spans="1:19" x14ac:dyDescent="0.4">
      <c r="A34" t="s">
        <v>19</v>
      </c>
      <c r="B34" t="s">
        <v>53</v>
      </c>
      <c r="C34" t="s">
        <v>144</v>
      </c>
      <c r="D34" t="s">
        <v>178</v>
      </c>
      <c r="I34" t="s">
        <v>185</v>
      </c>
      <c r="K34" t="s">
        <v>186</v>
      </c>
      <c r="L34" t="s">
        <v>188</v>
      </c>
      <c r="M34">
        <v>8</v>
      </c>
      <c r="N34">
        <v>8</v>
      </c>
      <c r="O34">
        <v>7</v>
      </c>
      <c r="P34">
        <v>3</v>
      </c>
      <c r="Q34">
        <f t="shared" si="0"/>
        <v>57</v>
      </c>
      <c r="R34" t="str">
        <f t="shared" si="1"/>
        <v>High</v>
      </c>
      <c r="S34" t="s">
        <v>196</v>
      </c>
    </row>
    <row r="35" spans="1:19" x14ac:dyDescent="0.4">
      <c r="A35" t="s">
        <v>19</v>
      </c>
      <c r="B35" t="s">
        <v>54</v>
      </c>
      <c r="C35" t="s">
        <v>140</v>
      </c>
      <c r="D35" t="s">
        <v>178</v>
      </c>
      <c r="I35" t="s">
        <v>185</v>
      </c>
      <c r="K35" t="s">
        <v>186</v>
      </c>
      <c r="L35" t="s">
        <v>188</v>
      </c>
      <c r="M35">
        <v>8</v>
      </c>
      <c r="N35">
        <v>8</v>
      </c>
      <c r="O35">
        <v>7</v>
      </c>
      <c r="P35">
        <v>3</v>
      </c>
      <c r="Q35">
        <f t="shared" ref="Q35:Q66" si="2">IFERROR(N(M35)*2 + N(N35)*3 + N(O35)*2 + N(P35)*1,"")</f>
        <v>57</v>
      </c>
      <c r="R35" t="str">
        <f t="shared" ref="R35:R66" si="3">IF(Q35&gt;=30,"High",IF(Q35&gt;=20,"Medium",IF(Q35&gt;0,"Low","")))</f>
        <v>High</v>
      </c>
      <c r="S35" t="s">
        <v>196</v>
      </c>
    </row>
    <row r="36" spans="1:19" x14ac:dyDescent="0.4">
      <c r="A36" t="s">
        <v>19</v>
      </c>
      <c r="B36" t="s">
        <v>55</v>
      </c>
      <c r="C36" t="s">
        <v>145</v>
      </c>
      <c r="D36" t="s">
        <v>178</v>
      </c>
      <c r="I36" t="s">
        <v>185</v>
      </c>
      <c r="K36" t="s">
        <v>186</v>
      </c>
      <c r="L36" t="s">
        <v>188</v>
      </c>
      <c r="M36">
        <v>8</v>
      </c>
      <c r="N36">
        <v>8</v>
      </c>
      <c r="O36">
        <v>7</v>
      </c>
      <c r="P36">
        <v>3</v>
      </c>
      <c r="Q36">
        <f t="shared" si="2"/>
        <v>57</v>
      </c>
      <c r="R36" t="str">
        <f t="shared" si="3"/>
        <v>High</v>
      </c>
      <c r="S36" t="s">
        <v>196</v>
      </c>
    </row>
    <row r="37" spans="1:19" x14ac:dyDescent="0.4">
      <c r="A37" t="s">
        <v>19</v>
      </c>
      <c r="B37" t="s">
        <v>56</v>
      </c>
      <c r="C37" t="s">
        <v>140</v>
      </c>
      <c r="D37" t="s">
        <v>177</v>
      </c>
      <c r="I37" t="s">
        <v>185</v>
      </c>
      <c r="K37" t="s">
        <v>186</v>
      </c>
      <c r="L37" t="s">
        <v>188</v>
      </c>
      <c r="M37">
        <v>8</v>
      </c>
      <c r="N37">
        <v>8</v>
      </c>
      <c r="O37">
        <v>7</v>
      </c>
      <c r="P37">
        <v>3</v>
      </c>
      <c r="Q37">
        <f t="shared" si="2"/>
        <v>57</v>
      </c>
      <c r="R37" t="str">
        <f t="shared" si="3"/>
        <v>High</v>
      </c>
      <c r="S37" t="s">
        <v>196</v>
      </c>
    </row>
    <row r="38" spans="1:19" x14ac:dyDescent="0.4">
      <c r="A38" t="s">
        <v>19</v>
      </c>
      <c r="B38" t="s">
        <v>57</v>
      </c>
      <c r="C38" t="s">
        <v>146</v>
      </c>
      <c r="D38" t="s">
        <v>178</v>
      </c>
      <c r="I38" t="s">
        <v>185</v>
      </c>
      <c r="K38" t="s">
        <v>186</v>
      </c>
      <c r="L38" t="s">
        <v>188</v>
      </c>
      <c r="M38">
        <v>8</v>
      </c>
      <c r="N38">
        <v>8</v>
      </c>
      <c r="O38">
        <v>7</v>
      </c>
      <c r="P38">
        <v>3</v>
      </c>
      <c r="Q38">
        <f t="shared" si="2"/>
        <v>57</v>
      </c>
      <c r="R38" t="str">
        <f t="shared" si="3"/>
        <v>High</v>
      </c>
      <c r="S38" t="s">
        <v>196</v>
      </c>
    </row>
    <row r="39" spans="1:19" x14ac:dyDescent="0.4">
      <c r="A39" t="s">
        <v>19</v>
      </c>
      <c r="B39" t="s">
        <v>58</v>
      </c>
      <c r="C39" t="s">
        <v>144</v>
      </c>
      <c r="D39" t="s">
        <v>177</v>
      </c>
      <c r="I39" t="s">
        <v>185</v>
      </c>
      <c r="K39" t="s">
        <v>186</v>
      </c>
      <c r="L39" t="s">
        <v>188</v>
      </c>
      <c r="M39">
        <v>8</v>
      </c>
      <c r="N39">
        <v>8</v>
      </c>
      <c r="O39">
        <v>7</v>
      </c>
      <c r="P39">
        <v>3</v>
      </c>
      <c r="Q39">
        <f t="shared" si="2"/>
        <v>57</v>
      </c>
      <c r="R39" t="str">
        <f t="shared" si="3"/>
        <v>High</v>
      </c>
      <c r="S39" t="s">
        <v>196</v>
      </c>
    </row>
    <row r="40" spans="1:19" x14ac:dyDescent="0.4">
      <c r="A40" t="s">
        <v>19</v>
      </c>
      <c r="B40" t="s">
        <v>59</v>
      </c>
      <c r="C40" t="s">
        <v>147</v>
      </c>
      <c r="D40" t="s">
        <v>177</v>
      </c>
      <c r="I40" t="s">
        <v>185</v>
      </c>
      <c r="K40" t="s">
        <v>186</v>
      </c>
      <c r="L40" t="s">
        <v>188</v>
      </c>
      <c r="M40">
        <v>8</v>
      </c>
      <c r="N40">
        <v>8</v>
      </c>
      <c r="O40">
        <v>7</v>
      </c>
      <c r="P40">
        <v>3</v>
      </c>
      <c r="Q40">
        <f t="shared" si="2"/>
        <v>57</v>
      </c>
      <c r="R40" t="str">
        <f t="shared" si="3"/>
        <v>High</v>
      </c>
      <c r="S40" t="s">
        <v>196</v>
      </c>
    </row>
    <row r="41" spans="1:19" x14ac:dyDescent="0.4">
      <c r="A41" t="s">
        <v>19</v>
      </c>
      <c r="B41" t="s">
        <v>60</v>
      </c>
      <c r="C41" t="s">
        <v>147</v>
      </c>
      <c r="D41" t="s">
        <v>177</v>
      </c>
      <c r="I41" t="s">
        <v>185</v>
      </c>
      <c r="K41" t="s">
        <v>186</v>
      </c>
      <c r="L41" t="s">
        <v>188</v>
      </c>
      <c r="M41">
        <v>8</v>
      </c>
      <c r="N41">
        <v>8</v>
      </c>
      <c r="O41">
        <v>7</v>
      </c>
      <c r="P41">
        <v>3</v>
      </c>
      <c r="Q41">
        <f t="shared" si="2"/>
        <v>57</v>
      </c>
      <c r="R41" t="str">
        <f t="shared" si="3"/>
        <v>High</v>
      </c>
      <c r="S41" t="s">
        <v>196</v>
      </c>
    </row>
    <row r="42" spans="1:19" x14ac:dyDescent="0.4">
      <c r="A42" t="s">
        <v>19</v>
      </c>
      <c r="B42" t="s">
        <v>61</v>
      </c>
      <c r="C42" t="s">
        <v>148</v>
      </c>
      <c r="D42" t="s">
        <v>177</v>
      </c>
      <c r="I42" t="s">
        <v>185</v>
      </c>
      <c r="K42" t="s">
        <v>186</v>
      </c>
      <c r="L42" t="s">
        <v>188</v>
      </c>
      <c r="M42">
        <v>8</v>
      </c>
      <c r="N42">
        <v>8</v>
      </c>
      <c r="O42">
        <v>7</v>
      </c>
      <c r="P42">
        <v>3</v>
      </c>
      <c r="Q42">
        <f t="shared" si="2"/>
        <v>57</v>
      </c>
      <c r="R42" t="str">
        <f t="shared" si="3"/>
        <v>High</v>
      </c>
      <c r="S42" t="s">
        <v>196</v>
      </c>
    </row>
    <row r="43" spans="1:19" x14ac:dyDescent="0.4">
      <c r="A43" t="s">
        <v>19</v>
      </c>
      <c r="B43" t="s">
        <v>62</v>
      </c>
      <c r="C43" t="s">
        <v>148</v>
      </c>
      <c r="D43" t="s">
        <v>177</v>
      </c>
      <c r="I43" t="s">
        <v>185</v>
      </c>
      <c r="K43" t="s">
        <v>186</v>
      </c>
      <c r="L43" t="s">
        <v>188</v>
      </c>
      <c r="M43">
        <v>8</v>
      </c>
      <c r="N43">
        <v>8</v>
      </c>
      <c r="O43">
        <v>7</v>
      </c>
      <c r="P43">
        <v>3</v>
      </c>
      <c r="Q43">
        <f t="shared" si="2"/>
        <v>57</v>
      </c>
      <c r="R43" t="str">
        <f t="shared" si="3"/>
        <v>High</v>
      </c>
      <c r="S43" t="s">
        <v>196</v>
      </c>
    </row>
    <row r="44" spans="1:19" x14ac:dyDescent="0.4">
      <c r="A44" t="s">
        <v>19</v>
      </c>
      <c r="B44" t="s">
        <v>63</v>
      </c>
      <c r="C44" t="s">
        <v>148</v>
      </c>
      <c r="D44" t="s">
        <v>177</v>
      </c>
      <c r="I44" t="s">
        <v>185</v>
      </c>
      <c r="K44" t="s">
        <v>186</v>
      </c>
      <c r="L44" t="s">
        <v>188</v>
      </c>
      <c r="M44">
        <v>8</v>
      </c>
      <c r="N44">
        <v>8</v>
      </c>
      <c r="O44">
        <v>7</v>
      </c>
      <c r="P44">
        <v>3</v>
      </c>
      <c r="Q44">
        <f t="shared" si="2"/>
        <v>57</v>
      </c>
      <c r="R44" t="str">
        <f t="shared" si="3"/>
        <v>High</v>
      </c>
      <c r="S44" t="s">
        <v>196</v>
      </c>
    </row>
    <row r="45" spans="1:19" x14ac:dyDescent="0.4">
      <c r="A45" t="s">
        <v>19</v>
      </c>
      <c r="B45" t="s">
        <v>64</v>
      </c>
      <c r="C45" t="s">
        <v>148</v>
      </c>
      <c r="D45" t="s">
        <v>177</v>
      </c>
      <c r="I45" t="s">
        <v>185</v>
      </c>
      <c r="K45" t="s">
        <v>186</v>
      </c>
      <c r="L45" t="s">
        <v>188</v>
      </c>
      <c r="M45">
        <v>8</v>
      </c>
      <c r="N45">
        <v>8</v>
      </c>
      <c r="O45">
        <v>7</v>
      </c>
      <c r="P45">
        <v>3</v>
      </c>
      <c r="Q45">
        <f t="shared" si="2"/>
        <v>57</v>
      </c>
      <c r="R45" t="str">
        <f t="shared" si="3"/>
        <v>High</v>
      </c>
      <c r="S45" t="s">
        <v>196</v>
      </c>
    </row>
    <row r="46" spans="1:19" x14ac:dyDescent="0.4">
      <c r="A46" t="s">
        <v>19</v>
      </c>
      <c r="B46" t="s">
        <v>65</v>
      </c>
      <c r="C46" t="s">
        <v>148</v>
      </c>
      <c r="D46" t="s">
        <v>177</v>
      </c>
      <c r="I46" t="s">
        <v>185</v>
      </c>
      <c r="K46" t="s">
        <v>186</v>
      </c>
      <c r="L46" t="s">
        <v>188</v>
      </c>
      <c r="M46">
        <v>8</v>
      </c>
      <c r="N46">
        <v>8</v>
      </c>
      <c r="O46">
        <v>7</v>
      </c>
      <c r="P46">
        <v>3</v>
      </c>
      <c r="Q46">
        <f t="shared" si="2"/>
        <v>57</v>
      </c>
      <c r="R46" t="str">
        <f t="shared" si="3"/>
        <v>High</v>
      </c>
      <c r="S46" t="s">
        <v>196</v>
      </c>
    </row>
    <row r="47" spans="1:19" x14ac:dyDescent="0.4">
      <c r="A47" t="s">
        <v>19</v>
      </c>
      <c r="B47" t="s">
        <v>66</v>
      </c>
      <c r="C47" t="s">
        <v>148</v>
      </c>
      <c r="D47" t="s">
        <v>177</v>
      </c>
      <c r="I47" t="s">
        <v>185</v>
      </c>
      <c r="K47" t="s">
        <v>186</v>
      </c>
      <c r="L47" t="s">
        <v>188</v>
      </c>
      <c r="M47">
        <v>8</v>
      </c>
      <c r="N47">
        <v>8</v>
      </c>
      <c r="O47">
        <v>7</v>
      </c>
      <c r="P47">
        <v>3</v>
      </c>
      <c r="Q47">
        <f t="shared" si="2"/>
        <v>57</v>
      </c>
      <c r="R47" t="str">
        <f t="shared" si="3"/>
        <v>High</v>
      </c>
      <c r="S47" t="s">
        <v>196</v>
      </c>
    </row>
    <row r="48" spans="1:19" x14ac:dyDescent="0.4">
      <c r="A48" t="s">
        <v>19</v>
      </c>
      <c r="B48" t="s">
        <v>67</v>
      </c>
      <c r="C48" t="s">
        <v>148</v>
      </c>
      <c r="D48" t="s">
        <v>177</v>
      </c>
      <c r="I48" t="s">
        <v>185</v>
      </c>
      <c r="K48" t="s">
        <v>186</v>
      </c>
      <c r="L48" t="s">
        <v>188</v>
      </c>
      <c r="M48">
        <v>8</v>
      </c>
      <c r="N48">
        <v>8</v>
      </c>
      <c r="O48">
        <v>7</v>
      </c>
      <c r="P48">
        <v>3</v>
      </c>
      <c r="Q48">
        <f t="shared" si="2"/>
        <v>57</v>
      </c>
      <c r="R48" t="str">
        <f t="shared" si="3"/>
        <v>High</v>
      </c>
      <c r="S48" t="s">
        <v>196</v>
      </c>
    </row>
    <row r="49" spans="1:19" x14ac:dyDescent="0.4">
      <c r="A49" t="s">
        <v>19</v>
      </c>
      <c r="B49" t="s">
        <v>68</v>
      </c>
      <c r="C49" t="s">
        <v>149</v>
      </c>
      <c r="D49" t="s">
        <v>178</v>
      </c>
      <c r="I49" t="s">
        <v>185</v>
      </c>
      <c r="K49" t="s">
        <v>186</v>
      </c>
      <c r="L49" t="s">
        <v>188</v>
      </c>
      <c r="M49">
        <v>8</v>
      </c>
      <c r="N49">
        <v>8</v>
      </c>
      <c r="O49">
        <v>7</v>
      </c>
      <c r="P49">
        <v>3</v>
      </c>
      <c r="Q49">
        <f t="shared" si="2"/>
        <v>57</v>
      </c>
      <c r="R49" t="str">
        <f t="shared" si="3"/>
        <v>High</v>
      </c>
      <c r="S49" t="s">
        <v>196</v>
      </c>
    </row>
    <row r="50" spans="1:19" x14ac:dyDescent="0.4">
      <c r="A50" t="s">
        <v>19</v>
      </c>
      <c r="B50" t="s">
        <v>69</v>
      </c>
      <c r="C50" t="s">
        <v>150</v>
      </c>
      <c r="D50" t="s">
        <v>178</v>
      </c>
      <c r="I50" t="s">
        <v>185</v>
      </c>
      <c r="K50" t="s">
        <v>186</v>
      </c>
      <c r="L50" t="s">
        <v>188</v>
      </c>
      <c r="M50">
        <v>8</v>
      </c>
      <c r="N50">
        <v>8</v>
      </c>
      <c r="O50">
        <v>7</v>
      </c>
      <c r="P50">
        <v>3</v>
      </c>
      <c r="Q50">
        <f t="shared" si="2"/>
        <v>57</v>
      </c>
      <c r="R50" t="str">
        <f t="shared" si="3"/>
        <v>High</v>
      </c>
      <c r="S50" t="s">
        <v>196</v>
      </c>
    </row>
    <row r="51" spans="1:19" x14ac:dyDescent="0.4">
      <c r="A51" t="s">
        <v>19</v>
      </c>
      <c r="B51" t="s">
        <v>70</v>
      </c>
      <c r="C51" t="s">
        <v>150</v>
      </c>
      <c r="D51" t="s">
        <v>178</v>
      </c>
      <c r="I51" t="s">
        <v>185</v>
      </c>
      <c r="K51" t="s">
        <v>186</v>
      </c>
      <c r="L51" t="s">
        <v>188</v>
      </c>
      <c r="M51">
        <v>8</v>
      </c>
      <c r="N51">
        <v>8</v>
      </c>
      <c r="O51">
        <v>7</v>
      </c>
      <c r="P51">
        <v>3</v>
      </c>
      <c r="Q51">
        <f t="shared" si="2"/>
        <v>57</v>
      </c>
      <c r="R51" t="str">
        <f t="shared" si="3"/>
        <v>High</v>
      </c>
      <c r="S51" t="s">
        <v>196</v>
      </c>
    </row>
    <row r="52" spans="1:19" x14ac:dyDescent="0.4">
      <c r="A52" t="s">
        <v>19</v>
      </c>
      <c r="B52" t="s">
        <v>71</v>
      </c>
      <c r="C52" t="s">
        <v>148</v>
      </c>
      <c r="D52" t="s">
        <v>177</v>
      </c>
      <c r="I52" t="s">
        <v>185</v>
      </c>
      <c r="K52" t="s">
        <v>186</v>
      </c>
      <c r="L52" t="s">
        <v>188</v>
      </c>
      <c r="M52">
        <v>8</v>
      </c>
      <c r="N52">
        <v>8</v>
      </c>
      <c r="O52">
        <v>7</v>
      </c>
      <c r="P52">
        <v>3</v>
      </c>
      <c r="Q52">
        <f t="shared" si="2"/>
        <v>57</v>
      </c>
      <c r="R52" t="str">
        <f t="shared" si="3"/>
        <v>High</v>
      </c>
      <c r="S52" t="s">
        <v>196</v>
      </c>
    </row>
    <row r="53" spans="1:19" s="5" customFormat="1" x14ac:dyDescent="0.4">
      <c r="A53" s="5" t="s">
        <v>20</v>
      </c>
      <c r="B53" s="5" t="s">
        <v>72</v>
      </c>
      <c r="C53" s="5" t="s">
        <v>151</v>
      </c>
      <c r="D53" s="5" t="s">
        <v>177</v>
      </c>
      <c r="I53" s="5" t="s">
        <v>185</v>
      </c>
      <c r="K53" s="5" t="s">
        <v>186</v>
      </c>
      <c r="L53" s="5" t="s">
        <v>189</v>
      </c>
      <c r="M53" s="5">
        <v>9</v>
      </c>
      <c r="N53" s="5">
        <v>8</v>
      </c>
      <c r="O53" s="5">
        <v>6</v>
      </c>
      <c r="P53" s="5">
        <v>3</v>
      </c>
      <c r="Q53" s="5">
        <f t="shared" si="2"/>
        <v>57</v>
      </c>
      <c r="R53" s="5" t="str">
        <f t="shared" si="3"/>
        <v>High</v>
      </c>
      <c r="S53" s="5" t="s">
        <v>197</v>
      </c>
    </row>
    <row r="54" spans="1:19" s="5" customFormat="1" x14ac:dyDescent="0.4">
      <c r="A54" s="5" t="s">
        <v>20</v>
      </c>
      <c r="B54" s="5" t="s">
        <v>73</v>
      </c>
      <c r="C54" s="5" t="s">
        <v>151</v>
      </c>
      <c r="D54" s="5" t="s">
        <v>177</v>
      </c>
      <c r="I54" s="5" t="s">
        <v>185</v>
      </c>
      <c r="K54" s="5" t="s">
        <v>186</v>
      </c>
      <c r="L54" s="5" t="s">
        <v>189</v>
      </c>
      <c r="M54" s="5">
        <v>9</v>
      </c>
      <c r="N54" s="5">
        <v>8</v>
      </c>
      <c r="O54" s="5">
        <v>6</v>
      </c>
      <c r="P54" s="5">
        <v>3</v>
      </c>
      <c r="Q54" s="5">
        <f t="shared" si="2"/>
        <v>57</v>
      </c>
      <c r="R54" s="5" t="str">
        <f t="shared" si="3"/>
        <v>High</v>
      </c>
      <c r="S54" s="5" t="s">
        <v>197</v>
      </c>
    </row>
    <row r="55" spans="1:19" s="5" customFormat="1" x14ac:dyDescent="0.4">
      <c r="A55" s="5" t="s">
        <v>20</v>
      </c>
      <c r="B55" s="5" t="s">
        <v>74</v>
      </c>
      <c r="C55" s="5" t="s">
        <v>152</v>
      </c>
      <c r="D55" s="5" t="s">
        <v>177</v>
      </c>
      <c r="I55" s="5" t="s">
        <v>185</v>
      </c>
      <c r="K55" s="5" t="s">
        <v>186</v>
      </c>
      <c r="L55" s="5" t="s">
        <v>189</v>
      </c>
      <c r="M55" s="5">
        <v>9</v>
      </c>
      <c r="N55" s="5">
        <v>8</v>
      </c>
      <c r="O55" s="5">
        <v>6</v>
      </c>
      <c r="P55" s="5">
        <v>3</v>
      </c>
      <c r="Q55" s="5">
        <f t="shared" si="2"/>
        <v>57</v>
      </c>
      <c r="R55" s="5" t="str">
        <f t="shared" si="3"/>
        <v>High</v>
      </c>
      <c r="S55" s="5" t="s">
        <v>197</v>
      </c>
    </row>
    <row r="56" spans="1:19" s="5" customFormat="1" x14ac:dyDescent="0.4">
      <c r="A56" s="5" t="s">
        <v>20</v>
      </c>
      <c r="B56" s="5" t="s">
        <v>75</v>
      </c>
      <c r="C56" s="5" t="s">
        <v>151</v>
      </c>
      <c r="D56" s="5" t="s">
        <v>178</v>
      </c>
      <c r="I56" s="5" t="s">
        <v>185</v>
      </c>
      <c r="K56" s="5" t="s">
        <v>186</v>
      </c>
      <c r="L56" s="5" t="s">
        <v>189</v>
      </c>
      <c r="M56" s="5">
        <v>9</v>
      </c>
      <c r="N56" s="5">
        <v>8</v>
      </c>
      <c r="O56" s="5">
        <v>6</v>
      </c>
      <c r="P56" s="5">
        <v>3</v>
      </c>
      <c r="Q56" s="5">
        <f t="shared" si="2"/>
        <v>57</v>
      </c>
      <c r="R56" s="5" t="str">
        <f t="shared" si="3"/>
        <v>High</v>
      </c>
      <c r="S56" s="5" t="s">
        <v>197</v>
      </c>
    </row>
    <row r="57" spans="1:19" s="5" customFormat="1" x14ac:dyDescent="0.4">
      <c r="A57" s="5" t="s">
        <v>20</v>
      </c>
      <c r="B57" s="5" t="s">
        <v>76</v>
      </c>
      <c r="C57" s="5" t="s">
        <v>151</v>
      </c>
      <c r="D57" s="5" t="s">
        <v>178</v>
      </c>
      <c r="I57" s="5" t="s">
        <v>185</v>
      </c>
      <c r="K57" s="5" t="s">
        <v>186</v>
      </c>
      <c r="L57" s="5" t="s">
        <v>189</v>
      </c>
      <c r="M57" s="5">
        <v>9</v>
      </c>
      <c r="N57" s="5">
        <v>8</v>
      </c>
      <c r="O57" s="5">
        <v>6</v>
      </c>
      <c r="P57" s="5">
        <v>3</v>
      </c>
      <c r="Q57" s="5">
        <f t="shared" si="2"/>
        <v>57</v>
      </c>
      <c r="R57" s="5" t="str">
        <f t="shared" si="3"/>
        <v>High</v>
      </c>
      <c r="S57" s="5" t="s">
        <v>197</v>
      </c>
    </row>
    <row r="58" spans="1:19" s="5" customFormat="1" x14ac:dyDescent="0.4">
      <c r="A58" s="5" t="s">
        <v>20</v>
      </c>
      <c r="B58" s="5" t="s">
        <v>77</v>
      </c>
      <c r="C58" s="5" t="s">
        <v>151</v>
      </c>
      <c r="D58" s="5" t="s">
        <v>178</v>
      </c>
      <c r="I58" s="5" t="s">
        <v>185</v>
      </c>
      <c r="K58" s="5" t="s">
        <v>186</v>
      </c>
      <c r="L58" s="5" t="s">
        <v>189</v>
      </c>
      <c r="M58" s="5">
        <v>9</v>
      </c>
      <c r="N58" s="5">
        <v>8</v>
      </c>
      <c r="O58" s="5">
        <v>6</v>
      </c>
      <c r="P58" s="5">
        <v>3</v>
      </c>
      <c r="Q58" s="5">
        <f t="shared" si="2"/>
        <v>57</v>
      </c>
      <c r="R58" s="5" t="str">
        <f t="shared" si="3"/>
        <v>High</v>
      </c>
      <c r="S58" s="5" t="s">
        <v>197</v>
      </c>
    </row>
    <row r="59" spans="1:19" s="5" customFormat="1" x14ac:dyDescent="0.4">
      <c r="A59" s="5" t="s">
        <v>20</v>
      </c>
      <c r="B59" s="5" t="s">
        <v>78</v>
      </c>
      <c r="C59" s="5" t="s">
        <v>151</v>
      </c>
      <c r="D59" s="5" t="s">
        <v>177</v>
      </c>
      <c r="I59" s="5" t="s">
        <v>185</v>
      </c>
      <c r="K59" s="5" t="s">
        <v>186</v>
      </c>
      <c r="L59" s="5" t="s">
        <v>189</v>
      </c>
      <c r="M59" s="5">
        <v>9</v>
      </c>
      <c r="N59" s="5">
        <v>8</v>
      </c>
      <c r="O59" s="5">
        <v>6</v>
      </c>
      <c r="P59" s="5">
        <v>3</v>
      </c>
      <c r="Q59" s="5">
        <f t="shared" si="2"/>
        <v>57</v>
      </c>
      <c r="R59" s="5" t="str">
        <f t="shared" si="3"/>
        <v>High</v>
      </c>
      <c r="S59" s="5" t="s">
        <v>197</v>
      </c>
    </row>
    <row r="60" spans="1:19" s="5" customFormat="1" x14ac:dyDescent="0.4">
      <c r="A60" s="5" t="s">
        <v>20</v>
      </c>
      <c r="B60" s="5" t="s">
        <v>79</v>
      </c>
      <c r="C60" s="5" t="s">
        <v>153</v>
      </c>
      <c r="D60" s="5" t="s">
        <v>177</v>
      </c>
      <c r="I60" s="5" t="s">
        <v>185</v>
      </c>
      <c r="K60" s="5" t="s">
        <v>186</v>
      </c>
      <c r="L60" s="5" t="s">
        <v>189</v>
      </c>
      <c r="M60" s="5">
        <v>9</v>
      </c>
      <c r="N60" s="5">
        <v>8</v>
      </c>
      <c r="O60" s="5">
        <v>6</v>
      </c>
      <c r="P60" s="5">
        <v>3</v>
      </c>
      <c r="Q60" s="5">
        <f t="shared" si="2"/>
        <v>57</v>
      </c>
      <c r="R60" s="5" t="str">
        <f t="shared" si="3"/>
        <v>High</v>
      </c>
      <c r="S60" s="5" t="s">
        <v>197</v>
      </c>
    </row>
    <row r="61" spans="1:19" s="5" customFormat="1" x14ac:dyDescent="0.4">
      <c r="A61" s="5" t="s">
        <v>20</v>
      </c>
      <c r="B61" s="5" t="s">
        <v>80</v>
      </c>
      <c r="C61" s="5" t="s">
        <v>154</v>
      </c>
      <c r="D61" s="5" t="s">
        <v>178</v>
      </c>
      <c r="I61" s="5" t="s">
        <v>185</v>
      </c>
      <c r="K61" s="5" t="s">
        <v>186</v>
      </c>
      <c r="L61" s="5" t="s">
        <v>189</v>
      </c>
      <c r="M61" s="5">
        <v>9</v>
      </c>
      <c r="N61" s="5">
        <v>8</v>
      </c>
      <c r="O61" s="5">
        <v>6</v>
      </c>
      <c r="P61" s="5">
        <v>3</v>
      </c>
      <c r="Q61" s="5">
        <f t="shared" si="2"/>
        <v>57</v>
      </c>
      <c r="R61" s="5" t="str">
        <f t="shared" si="3"/>
        <v>High</v>
      </c>
      <c r="S61" s="5" t="s">
        <v>197</v>
      </c>
    </row>
    <row r="62" spans="1:19" s="5" customFormat="1" x14ac:dyDescent="0.4">
      <c r="A62" s="5" t="s">
        <v>20</v>
      </c>
      <c r="B62" s="5" t="s">
        <v>81</v>
      </c>
      <c r="C62" s="5" t="s">
        <v>151</v>
      </c>
      <c r="D62" s="5" t="s">
        <v>177</v>
      </c>
      <c r="I62" s="5" t="s">
        <v>185</v>
      </c>
      <c r="K62" s="5" t="s">
        <v>186</v>
      </c>
      <c r="L62" s="5" t="s">
        <v>189</v>
      </c>
      <c r="M62" s="5">
        <v>9</v>
      </c>
      <c r="N62" s="5">
        <v>8</v>
      </c>
      <c r="O62" s="5">
        <v>6</v>
      </c>
      <c r="P62" s="5">
        <v>3</v>
      </c>
      <c r="Q62" s="5">
        <f t="shared" si="2"/>
        <v>57</v>
      </c>
      <c r="R62" s="5" t="str">
        <f t="shared" si="3"/>
        <v>High</v>
      </c>
      <c r="S62" s="5" t="s">
        <v>197</v>
      </c>
    </row>
    <row r="63" spans="1:19" s="5" customFormat="1" x14ac:dyDescent="0.4">
      <c r="A63" s="5" t="s">
        <v>20</v>
      </c>
      <c r="B63" s="5" t="s">
        <v>82</v>
      </c>
      <c r="C63" s="5" t="s">
        <v>151</v>
      </c>
      <c r="D63" s="5" t="s">
        <v>177</v>
      </c>
      <c r="I63" s="5" t="s">
        <v>185</v>
      </c>
      <c r="K63" s="5" t="s">
        <v>186</v>
      </c>
      <c r="L63" s="5" t="s">
        <v>189</v>
      </c>
      <c r="M63" s="5">
        <v>9</v>
      </c>
      <c r="N63" s="5">
        <v>8</v>
      </c>
      <c r="O63" s="5">
        <v>6</v>
      </c>
      <c r="P63" s="5">
        <v>3</v>
      </c>
      <c r="Q63" s="5">
        <f t="shared" si="2"/>
        <v>57</v>
      </c>
      <c r="R63" s="5" t="str">
        <f t="shared" si="3"/>
        <v>High</v>
      </c>
      <c r="S63" s="5" t="s">
        <v>197</v>
      </c>
    </row>
    <row r="64" spans="1:19" s="5" customFormat="1" x14ac:dyDescent="0.4">
      <c r="A64" s="5" t="s">
        <v>20</v>
      </c>
      <c r="B64" s="5" t="s">
        <v>83</v>
      </c>
      <c r="C64" s="5" t="s">
        <v>151</v>
      </c>
      <c r="D64" s="5" t="s">
        <v>177</v>
      </c>
      <c r="I64" s="5" t="s">
        <v>185</v>
      </c>
      <c r="K64" s="5" t="s">
        <v>186</v>
      </c>
      <c r="L64" s="5" t="s">
        <v>189</v>
      </c>
      <c r="M64" s="5">
        <v>9</v>
      </c>
      <c r="N64" s="5">
        <v>8</v>
      </c>
      <c r="O64" s="5">
        <v>6</v>
      </c>
      <c r="P64" s="5">
        <v>3</v>
      </c>
      <c r="Q64" s="5">
        <f t="shared" si="2"/>
        <v>57</v>
      </c>
      <c r="R64" s="5" t="str">
        <f t="shared" si="3"/>
        <v>High</v>
      </c>
      <c r="S64" s="5" t="s">
        <v>197</v>
      </c>
    </row>
    <row r="65" spans="1:19" s="5" customFormat="1" x14ac:dyDescent="0.4">
      <c r="A65" s="5" t="s">
        <v>20</v>
      </c>
      <c r="B65" s="5" t="s">
        <v>84</v>
      </c>
      <c r="C65" s="5" t="s">
        <v>151</v>
      </c>
      <c r="D65" s="5" t="s">
        <v>177</v>
      </c>
      <c r="I65" s="5" t="s">
        <v>185</v>
      </c>
      <c r="K65" s="5" t="s">
        <v>186</v>
      </c>
      <c r="L65" s="5" t="s">
        <v>189</v>
      </c>
      <c r="M65" s="5">
        <v>9</v>
      </c>
      <c r="N65" s="5">
        <v>8</v>
      </c>
      <c r="O65" s="5">
        <v>6</v>
      </c>
      <c r="P65" s="5">
        <v>3</v>
      </c>
      <c r="Q65" s="5">
        <f t="shared" si="2"/>
        <v>57</v>
      </c>
      <c r="R65" s="5" t="str">
        <f t="shared" si="3"/>
        <v>High</v>
      </c>
      <c r="S65" s="5" t="s">
        <v>197</v>
      </c>
    </row>
    <row r="66" spans="1:19" s="5" customFormat="1" x14ac:dyDescent="0.4">
      <c r="A66" s="5" t="s">
        <v>20</v>
      </c>
      <c r="B66" s="5" t="s">
        <v>85</v>
      </c>
      <c r="C66" s="5" t="s">
        <v>151</v>
      </c>
      <c r="D66" s="5" t="s">
        <v>177</v>
      </c>
      <c r="I66" s="5" t="s">
        <v>185</v>
      </c>
      <c r="K66" s="5" t="s">
        <v>186</v>
      </c>
      <c r="L66" s="5" t="s">
        <v>189</v>
      </c>
      <c r="M66" s="5">
        <v>9</v>
      </c>
      <c r="N66" s="5">
        <v>8</v>
      </c>
      <c r="O66" s="5">
        <v>6</v>
      </c>
      <c r="P66" s="5">
        <v>3</v>
      </c>
      <c r="Q66" s="5">
        <f t="shared" si="2"/>
        <v>57</v>
      </c>
      <c r="R66" s="5" t="str">
        <f t="shared" si="3"/>
        <v>High</v>
      </c>
      <c r="S66" s="5" t="s">
        <v>197</v>
      </c>
    </row>
    <row r="67" spans="1:19" s="5" customFormat="1" x14ac:dyDescent="0.4">
      <c r="A67" s="5" t="s">
        <v>20</v>
      </c>
      <c r="B67" s="5" t="s">
        <v>86</v>
      </c>
      <c r="C67" s="5" t="s">
        <v>151</v>
      </c>
      <c r="D67" s="5" t="s">
        <v>177</v>
      </c>
      <c r="I67" s="5" t="s">
        <v>185</v>
      </c>
      <c r="K67" s="5" t="s">
        <v>186</v>
      </c>
      <c r="L67" s="5" t="s">
        <v>189</v>
      </c>
      <c r="M67" s="5">
        <v>9</v>
      </c>
      <c r="N67" s="5">
        <v>8</v>
      </c>
      <c r="O67" s="5">
        <v>6</v>
      </c>
      <c r="P67" s="5">
        <v>3</v>
      </c>
      <c r="Q67" s="5">
        <f t="shared" ref="Q67:Q98" si="4">IFERROR(N(M67)*2 + N(N67)*3 + N(O67)*2 + N(P67)*1,"")</f>
        <v>57</v>
      </c>
      <c r="R67" s="5" t="str">
        <f t="shared" ref="R67:R98" si="5">IF(Q67&gt;=30,"High",IF(Q67&gt;=20,"Medium",IF(Q67&gt;0,"Low","")))</f>
        <v>High</v>
      </c>
      <c r="S67" s="5" t="s">
        <v>197</v>
      </c>
    </row>
    <row r="68" spans="1:19" s="5" customFormat="1" x14ac:dyDescent="0.4">
      <c r="A68" s="5" t="s">
        <v>20</v>
      </c>
      <c r="B68" s="5" t="s">
        <v>87</v>
      </c>
      <c r="C68" s="5" t="s">
        <v>151</v>
      </c>
      <c r="D68" s="5" t="s">
        <v>177</v>
      </c>
      <c r="I68" s="5" t="s">
        <v>185</v>
      </c>
      <c r="K68" s="5" t="s">
        <v>186</v>
      </c>
      <c r="L68" s="5" t="s">
        <v>189</v>
      </c>
      <c r="M68" s="5">
        <v>9</v>
      </c>
      <c r="N68" s="5">
        <v>8</v>
      </c>
      <c r="O68" s="5">
        <v>6</v>
      </c>
      <c r="P68" s="5">
        <v>3</v>
      </c>
      <c r="Q68" s="5">
        <f t="shared" si="4"/>
        <v>57</v>
      </c>
      <c r="R68" s="5" t="str">
        <f t="shared" si="5"/>
        <v>High</v>
      </c>
      <c r="S68" s="5" t="s">
        <v>197</v>
      </c>
    </row>
    <row r="69" spans="1:19" s="5" customFormat="1" x14ac:dyDescent="0.4">
      <c r="A69" s="5" t="s">
        <v>20</v>
      </c>
      <c r="B69" s="5" t="s">
        <v>88</v>
      </c>
      <c r="C69" s="5" t="s">
        <v>155</v>
      </c>
      <c r="D69" s="5" t="s">
        <v>177</v>
      </c>
      <c r="I69" s="5" t="s">
        <v>185</v>
      </c>
      <c r="K69" s="5" t="s">
        <v>186</v>
      </c>
      <c r="L69" s="5" t="s">
        <v>189</v>
      </c>
      <c r="M69" s="5">
        <v>9</v>
      </c>
      <c r="N69" s="5">
        <v>8</v>
      </c>
      <c r="O69" s="5">
        <v>6</v>
      </c>
      <c r="P69" s="5">
        <v>3</v>
      </c>
      <c r="Q69" s="5">
        <f t="shared" si="4"/>
        <v>57</v>
      </c>
      <c r="R69" s="5" t="str">
        <f t="shared" si="5"/>
        <v>High</v>
      </c>
      <c r="S69" s="5" t="s">
        <v>197</v>
      </c>
    </row>
    <row r="70" spans="1:19" s="5" customFormat="1" x14ac:dyDescent="0.4">
      <c r="A70" s="5" t="s">
        <v>20</v>
      </c>
      <c r="B70" s="5" t="s">
        <v>89</v>
      </c>
      <c r="C70" s="5" t="s">
        <v>155</v>
      </c>
      <c r="D70" s="5" t="s">
        <v>177</v>
      </c>
      <c r="I70" s="5" t="s">
        <v>185</v>
      </c>
      <c r="K70" s="5" t="s">
        <v>186</v>
      </c>
      <c r="L70" s="5" t="s">
        <v>189</v>
      </c>
      <c r="M70" s="5">
        <v>9</v>
      </c>
      <c r="N70" s="5">
        <v>8</v>
      </c>
      <c r="O70" s="5">
        <v>6</v>
      </c>
      <c r="P70" s="5">
        <v>3</v>
      </c>
      <c r="Q70" s="5">
        <f t="shared" si="4"/>
        <v>57</v>
      </c>
      <c r="R70" s="5" t="str">
        <f t="shared" si="5"/>
        <v>High</v>
      </c>
      <c r="S70" s="5" t="s">
        <v>197</v>
      </c>
    </row>
    <row r="71" spans="1:19" s="5" customFormat="1" x14ac:dyDescent="0.4">
      <c r="A71" s="5" t="s">
        <v>20</v>
      </c>
      <c r="B71" s="5" t="s">
        <v>90</v>
      </c>
      <c r="C71" s="5" t="s">
        <v>156</v>
      </c>
      <c r="D71" s="5" t="s">
        <v>178</v>
      </c>
      <c r="I71" s="5" t="s">
        <v>185</v>
      </c>
      <c r="K71" s="5" t="s">
        <v>186</v>
      </c>
      <c r="L71" s="5" t="s">
        <v>189</v>
      </c>
      <c r="M71" s="5">
        <v>9</v>
      </c>
      <c r="N71" s="5">
        <v>8</v>
      </c>
      <c r="O71" s="5">
        <v>6</v>
      </c>
      <c r="P71" s="5">
        <v>3</v>
      </c>
      <c r="Q71" s="5">
        <f t="shared" si="4"/>
        <v>57</v>
      </c>
      <c r="R71" s="5" t="str">
        <f t="shared" si="5"/>
        <v>High</v>
      </c>
      <c r="S71" s="5" t="s">
        <v>197</v>
      </c>
    </row>
    <row r="72" spans="1:19" s="5" customFormat="1" x14ac:dyDescent="0.4">
      <c r="A72" s="5" t="s">
        <v>20</v>
      </c>
      <c r="B72" s="5" t="s">
        <v>91</v>
      </c>
      <c r="C72" s="5" t="s">
        <v>156</v>
      </c>
      <c r="D72" s="5" t="s">
        <v>178</v>
      </c>
      <c r="I72" s="5" t="s">
        <v>185</v>
      </c>
      <c r="K72" s="5" t="s">
        <v>186</v>
      </c>
      <c r="L72" s="5" t="s">
        <v>189</v>
      </c>
      <c r="M72" s="5">
        <v>9</v>
      </c>
      <c r="N72" s="5">
        <v>8</v>
      </c>
      <c r="O72" s="5">
        <v>6</v>
      </c>
      <c r="P72" s="5">
        <v>3</v>
      </c>
      <c r="Q72" s="5">
        <f t="shared" si="4"/>
        <v>57</v>
      </c>
      <c r="R72" s="5" t="str">
        <f t="shared" si="5"/>
        <v>High</v>
      </c>
      <c r="S72" s="5" t="s">
        <v>197</v>
      </c>
    </row>
    <row r="73" spans="1:19" s="5" customFormat="1" x14ac:dyDescent="0.4">
      <c r="A73" s="5" t="s">
        <v>20</v>
      </c>
      <c r="B73" s="5" t="s">
        <v>92</v>
      </c>
      <c r="C73" s="5" t="s">
        <v>157</v>
      </c>
      <c r="D73" s="5" t="s">
        <v>177</v>
      </c>
      <c r="I73" s="5" t="s">
        <v>185</v>
      </c>
      <c r="K73" s="5" t="s">
        <v>186</v>
      </c>
      <c r="L73" s="5" t="s">
        <v>190</v>
      </c>
      <c r="M73" s="5">
        <v>8</v>
      </c>
      <c r="N73" s="5">
        <v>7</v>
      </c>
      <c r="O73" s="5">
        <v>6</v>
      </c>
      <c r="P73" s="5">
        <v>3</v>
      </c>
      <c r="Q73" s="5">
        <f t="shared" si="4"/>
        <v>52</v>
      </c>
      <c r="R73" s="5" t="str">
        <f t="shared" si="5"/>
        <v>High</v>
      </c>
      <c r="S73" s="5" t="s">
        <v>198</v>
      </c>
    </row>
    <row r="74" spans="1:19" s="5" customFormat="1" x14ac:dyDescent="0.4">
      <c r="A74" s="5" t="s">
        <v>20</v>
      </c>
      <c r="B74" s="5" t="s">
        <v>93</v>
      </c>
      <c r="C74" s="5" t="s">
        <v>157</v>
      </c>
      <c r="D74" s="5" t="s">
        <v>177</v>
      </c>
      <c r="I74" s="5" t="s">
        <v>185</v>
      </c>
      <c r="K74" s="5" t="s">
        <v>186</v>
      </c>
      <c r="L74" s="5" t="s">
        <v>190</v>
      </c>
      <c r="M74" s="5">
        <v>8</v>
      </c>
      <c r="N74" s="5">
        <v>7</v>
      </c>
      <c r="O74" s="5">
        <v>6</v>
      </c>
      <c r="P74" s="5">
        <v>3</v>
      </c>
      <c r="Q74" s="5">
        <f t="shared" si="4"/>
        <v>52</v>
      </c>
      <c r="R74" s="5" t="str">
        <f t="shared" si="5"/>
        <v>High</v>
      </c>
      <c r="S74" s="5" t="s">
        <v>198</v>
      </c>
    </row>
    <row r="75" spans="1:19" s="5" customFormat="1" x14ac:dyDescent="0.4">
      <c r="A75" s="5" t="s">
        <v>20</v>
      </c>
      <c r="B75" s="5" t="s">
        <v>94</v>
      </c>
      <c r="C75" s="5" t="s">
        <v>157</v>
      </c>
      <c r="D75" s="5" t="s">
        <v>177</v>
      </c>
      <c r="I75" s="5" t="s">
        <v>185</v>
      </c>
      <c r="K75" s="5" t="s">
        <v>186</v>
      </c>
      <c r="L75" s="5" t="s">
        <v>190</v>
      </c>
      <c r="M75" s="5">
        <v>8</v>
      </c>
      <c r="N75" s="5">
        <v>7</v>
      </c>
      <c r="O75" s="5">
        <v>6</v>
      </c>
      <c r="P75" s="5">
        <v>3</v>
      </c>
      <c r="Q75" s="5">
        <f t="shared" si="4"/>
        <v>52</v>
      </c>
      <c r="R75" s="5" t="str">
        <f t="shared" si="5"/>
        <v>High</v>
      </c>
      <c r="S75" s="5" t="s">
        <v>198</v>
      </c>
    </row>
    <row r="76" spans="1:19" s="5" customFormat="1" x14ac:dyDescent="0.4">
      <c r="A76" s="5" t="s">
        <v>20</v>
      </c>
      <c r="B76" s="5" t="s">
        <v>95</v>
      </c>
      <c r="C76" s="5" t="s">
        <v>157</v>
      </c>
      <c r="D76" s="5" t="s">
        <v>178</v>
      </c>
      <c r="I76" s="5" t="s">
        <v>185</v>
      </c>
      <c r="K76" s="5" t="s">
        <v>186</v>
      </c>
      <c r="L76" s="5" t="s">
        <v>190</v>
      </c>
      <c r="M76" s="5">
        <v>8</v>
      </c>
      <c r="N76" s="5">
        <v>7</v>
      </c>
      <c r="O76" s="5">
        <v>6</v>
      </c>
      <c r="P76" s="5">
        <v>3</v>
      </c>
      <c r="Q76" s="5">
        <f t="shared" si="4"/>
        <v>52</v>
      </c>
      <c r="R76" s="5" t="str">
        <f t="shared" si="5"/>
        <v>High</v>
      </c>
      <c r="S76" s="5" t="s">
        <v>198</v>
      </c>
    </row>
    <row r="77" spans="1:19" s="5" customFormat="1" x14ac:dyDescent="0.4">
      <c r="A77" s="5" t="s">
        <v>20</v>
      </c>
      <c r="B77" s="5" t="s">
        <v>96</v>
      </c>
      <c r="C77" s="5" t="s">
        <v>157</v>
      </c>
      <c r="D77" s="5" t="s">
        <v>178</v>
      </c>
      <c r="I77" s="5" t="s">
        <v>185</v>
      </c>
      <c r="K77" s="5" t="s">
        <v>186</v>
      </c>
      <c r="L77" s="5" t="s">
        <v>190</v>
      </c>
      <c r="M77" s="5">
        <v>8</v>
      </c>
      <c r="N77" s="5">
        <v>7</v>
      </c>
      <c r="O77" s="5">
        <v>6</v>
      </c>
      <c r="P77" s="5">
        <v>3</v>
      </c>
      <c r="Q77" s="5">
        <f t="shared" si="4"/>
        <v>52</v>
      </c>
      <c r="R77" s="5" t="str">
        <f t="shared" si="5"/>
        <v>High</v>
      </c>
      <c r="S77" s="5" t="s">
        <v>198</v>
      </c>
    </row>
    <row r="78" spans="1:19" s="6" customFormat="1" x14ac:dyDescent="0.4">
      <c r="A78" s="6" t="s">
        <v>20</v>
      </c>
      <c r="B78" s="6" t="s">
        <v>97</v>
      </c>
      <c r="C78" s="6" t="s">
        <v>158</v>
      </c>
      <c r="D78" s="6" t="s">
        <v>178</v>
      </c>
      <c r="I78" s="6" t="s">
        <v>185</v>
      </c>
      <c r="K78" s="6" t="s">
        <v>186</v>
      </c>
      <c r="L78" s="6" t="s">
        <v>190</v>
      </c>
      <c r="M78" s="6">
        <v>8</v>
      </c>
      <c r="N78" s="6">
        <v>7</v>
      </c>
      <c r="O78" s="6">
        <v>6</v>
      </c>
      <c r="P78" s="6">
        <v>3</v>
      </c>
      <c r="Q78" s="6">
        <f t="shared" si="4"/>
        <v>52</v>
      </c>
      <c r="R78" s="6" t="str">
        <f t="shared" si="5"/>
        <v>High</v>
      </c>
      <c r="S78" s="6" t="s">
        <v>198</v>
      </c>
    </row>
    <row r="79" spans="1:19" s="6" customFormat="1" x14ac:dyDescent="0.4">
      <c r="A79" s="6" t="s">
        <v>20</v>
      </c>
      <c r="B79" s="6" t="s">
        <v>98</v>
      </c>
      <c r="C79" s="6" t="s">
        <v>158</v>
      </c>
      <c r="D79" s="6" t="s">
        <v>178</v>
      </c>
      <c r="I79" s="6" t="s">
        <v>185</v>
      </c>
      <c r="K79" s="6" t="s">
        <v>186</v>
      </c>
      <c r="L79" s="6" t="s">
        <v>190</v>
      </c>
      <c r="M79" s="6">
        <v>8</v>
      </c>
      <c r="N79" s="6">
        <v>7</v>
      </c>
      <c r="O79" s="6">
        <v>6</v>
      </c>
      <c r="P79" s="6">
        <v>3</v>
      </c>
      <c r="Q79" s="6">
        <f t="shared" si="4"/>
        <v>52</v>
      </c>
      <c r="R79" s="6" t="str">
        <f t="shared" si="5"/>
        <v>High</v>
      </c>
      <c r="S79" s="6" t="s">
        <v>198</v>
      </c>
    </row>
    <row r="80" spans="1:19" s="6" customFormat="1" x14ac:dyDescent="0.4">
      <c r="A80" s="6" t="s">
        <v>20</v>
      </c>
      <c r="B80" s="6" t="s">
        <v>99</v>
      </c>
      <c r="C80" s="6" t="s">
        <v>158</v>
      </c>
      <c r="D80" s="6" t="s">
        <v>178</v>
      </c>
      <c r="I80" s="6" t="s">
        <v>185</v>
      </c>
      <c r="K80" s="6" t="s">
        <v>186</v>
      </c>
      <c r="L80" s="6" t="s">
        <v>190</v>
      </c>
      <c r="M80" s="6">
        <v>8</v>
      </c>
      <c r="N80" s="6">
        <v>7</v>
      </c>
      <c r="O80" s="6">
        <v>6</v>
      </c>
      <c r="P80" s="6">
        <v>3</v>
      </c>
      <c r="Q80" s="6">
        <f t="shared" si="4"/>
        <v>52</v>
      </c>
      <c r="R80" s="6" t="str">
        <f t="shared" si="5"/>
        <v>High</v>
      </c>
      <c r="S80" s="6" t="s">
        <v>198</v>
      </c>
    </row>
    <row r="81" spans="1:19" s="6" customFormat="1" x14ac:dyDescent="0.4">
      <c r="A81" s="6" t="s">
        <v>20</v>
      </c>
      <c r="B81" s="6" t="s">
        <v>100</v>
      </c>
      <c r="C81" s="6" t="s">
        <v>159</v>
      </c>
      <c r="D81" s="6" t="s">
        <v>178</v>
      </c>
      <c r="I81" s="6" t="s">
        <v>185</v>
      </c>
      <c r="K81" s="6" t="s">
        <v>186</v>
      </c>
      <c r="L81" s="6" t="s">
        <v>190</v>
      </c>
      <c r="M81" s="6">
        <v>8</v>
      </c>
      <c r="N81" s="6">
        <v>7</v>
      </c>
      <c r="O81" s="6">
        <v>6</v>
      </c>
      <c r="P81" s="6">
        <v>3</v>
      </c>
      <c r="Q81" s="6">
        <f t="shared" si="4"/>
        <v>52</v>
      </c>
      <c r="R81" s="6" t="str">
        <f t="shared" si="5"/>
        <v>High</v>
      </c>
      <c r="S81" s="6" t="s">
        <v>198</v>
      </c>
    </row>
    <row r="82" spans="1:19" s="6" customFormat="1" x14ac:dyDescent="0.4">
      <c r="A82" s="6" t="s">
        <v>20</v>
      </c>
      <c r="B82" s="6" t="s">
        <v>101</v>
      </c>
      <c r="C82" s="6" t="s">
        <v>158</v>
      </c>
      <c r="D82" s="6" t="s">
        <v>178</v>
      </c>
      <c r="I82" s="6" t="s">
        <v>185</v>
      </c>
      <c r="K82" s="6" t="s">
        <v>186</v>
      </c>
      <c r="L82" s="6" t="s">
        <v>190</v>
      </c>
      <c r="M82" s="6">
        <v>8</v>
      </c>
      <c r="N82" s="6">
        <v>7</v>
      </c>
      <c r="O82" s="6">
        <v>6</v>
      </c>
      <c r="P82" s="6">
        <v>3</v>
      </c>
      <c r="Q82" s="6">
        <f t="shared" si="4"/>
        <v>52</v>
      </c>
      <c r="R82" s="6" t="str">
        <f t="shared" si="5"/>
        <v>High</v>
      </c>
      <c r="S82" s="6" t="s">
        <v>198</v>
      </c>
    </row>
    <row r="83" spans="1:19" s="6" customFormat="1" x14ac:dyDescent="0.4">
      <c r="A83" s="6" t="s">
        <v>20</v>
      </c>
      <c r="B83" s="6" t="s">
        <v>102</v>
      </c>
      <c r="C83" s="6" t="s">
        <v>160</v>
      </c>
      <c r="D83" s="6" t="s">
        <v>177</v>
      </c>
      <c r="I83" s="6" t="s">
        <v>185</v>
      </c>
      <c r="K83" s="6" t="s">
        <v>186</v>
      </c>
      <c r="L83" s="6" t="s">
        <v>190</v>
      </c>
      <c r="M83" s="6">
        <v>8</v>
      </c>
      <c r="N83" s="6">
        <v>7</v>
      </c>
      <c r="O83" s="6">
        <v>6</v>
      </c>
      <c r="P83" s="6">
        <v>3</v>
      </c>
      <c r="Q83" s="6">
        <f t="shared" si="4"/>
        <v>52</v>
      </c>
      <c r="R83" s="6" t="str">
        <f t="shared" si="5"/>
        <v>High</v>
      </c>
      <c r="S83" s="6" t="s">
        <v>198</v>
      </c>
    </row>
    <row r="84" spans="1:19" s="6" customFormat="1" x14ac:dyDescent="0.4">
      <c r="A84" s="6" t="s">
        <v>20</v>
      </c>
      <c r="B84" s="6" t="s">
        <v>103</v>
      </c>
      <c r="C84" s="6" t="s">
        <v>161</v>
      </c>
      <c r="D84" s="6" t="s">
        <v>177</v>
      </c>
      <c r="I84" s="6" t="s">
        <v>185</v>
      </c>
      <c r="K84" s="6" t="s">
        <v>186</v>
      </c>
      <c r="L84" s="6" t="s">
        <v>190</v>
      </c>
      <c r="M84" s="6">
        <v>8</v>
      </c>
      <c r="N84" s="6">
        <v>7</v>
      </c>
      <c r="O84" s="6">
        <v>6</v>
      </c>
      <c r="P84" s="6">
        <v>3</v>
      </c>
      <c r="Q84" s="6">
        <f t="shared" si="4"/>
        <v>52</v>
      </c>
      <c r="R84" s="6" t="str">
        <f t="shared" si="5"/>
        <v>High</v>
      </c>
      <c r="S84" s="6" t="s">
        <v>198</v>
      </c>
    </row>
    <row r="85" spans="1:19" s="6" customFormat="1" x14ac:dyDescent="0.4">
      <c r="A85" s="6" t="s">
        <v>20</v>
      </c>
      <c r="B85" s="6" t="s">
        <v>104</v>
      </c>
      <c r="C85" s="6" t="s">
        <v>162</v>
      </c>
      <c r="D85" s="6" t="s">
        <v>178</v>
      </c>
      <c r="I85" s="6" t="s">
        <v>185</v>
      </c>
      <c r="K85" s="6" t="s">
        <v>186</v>
      </c>
      <c r="L85" s="6" t="s">
        <v>190</v>
      </c>
      <c r="M85" s="6">
        <v>8</v>
      </c>
      <c r="N85" s="6">
        <v>7</v>
      </c>
      <c r="O85" s="6">
        <v>6</v>
      </c>
      <c r="P85" s="6">
        <v>3</v>
      </c>
      <c r="Q85" s="6">
        <f t="shared" si="4"/>
        <v>52</v>
      </c>
      <c r="R85" s="6" t="str">
        <f t="shared" si="5"/>
        <v>High</v>
      </c>
      <c r="S85" s="6" t="s">
        <v>198</v>
      </c>
    </row>
    <row r="86" spans="1:19" s="6" customFormat="1" x14ac:dyDescent="0.4">
      <c r="A86" s="6" t="s">
        <v>20</v>
      </c>
      <c r="B86" s="6" t="s">
        <v>105</v>
      </c>
      <c r="C86" s="6" t="s">
        <v>161</v>
      </c>
      <c r="D86" s="6" t="s">
        <v>178</v>
      </c>
      <c r="I86" s="6" t="s">
        <v>185</v>
      </c>
      <c r="K86" s="6" t="s">
        <v>186</v>
      </c>
      <c r="L86" s="6" t="s">
        <v>190</v>
      </c>
      <c r="M86" s="6">
        <v>8</v>
      </c>
      <c r="N86" s="6">
        <v>7</v>
      </c>
      <c r="O86" s="6">
        <v>6</v>
      </c>
      <c r="P86" s="6">
        <v>3</v>
      </c>
      <c r="Q86" s="6">
        <f t="shared" si="4"/>
        <v>52</v>
      </c>
      <c r="R86" s="6" t="str">
        <f t="shared" si="5"/>
        <v>High</v>
      </c>
      <c r="S86" s="6" t="s">
        <v>198</v>
      </c>
    </row>
    <row r="87" spans="1:19" s="6" customFormat="1" x14ac:dyDescent="0.4">
      <c r="A87" s="6" t="s">
        <v>20</v>
      </c>
      <c r="B87" s="6" t="s">
        <v>106</v>
      </c>
      <c r="C87" s="6" t="s">
        <v>161</v>
      </c>
      <c r="D87" s="6" t="s">
        <v>177</v>
      </c>
      <c r="I87" s="6" t="s">
        <v>185</v>
      </c>
      <c r="K87" s="6" t="s">
        <v>186</v>
      </c>
      <c r="L87" s="6" t="s">
        <v>190</v>
      </c>
      <c r="M87" s="6">
        <v>8</v>
      </c>
      <c r="N87" s="6">
        <v>7</v>
      </c>
      <c r="O87" s="6">
        <v>6</v>
      </c>
      <c r="P87" s="6">
        <v>3</v>
      </c>
      <c r="Q87" s="6">
        <f t="shared" si="4"/>
        <v>52</v>
      </c>
      <c r="R87" s="6" t="str">
        <f t="shared" si="5"/>
        <v>High</v>
      </c>
      <c r="S87" s="6" t="s">
        <v>198</v>
      </c>
    </row>
    <row r="88" spans="1:19" s="7" customFormat="1" x14ac:dyDescent="0.4">
      <c r="A88" s="7" t="s">
        <v>223</v>
      </c>
      <c r="B88" s="7" t="s">
        <v>63</v>
      </c>
      <c r="C88" s="7" t="s">
        <v>148</v>
      </c>
      <c r="D88" s="7" t="s">
        <v>177</v>
      </c>
      <c r="I88" s="7" t="s">
        <v>185</v>
      </c>
      <c r="K88" s="7" t="s">
        <v>186</v>
      </c>
      <c r="L88" s="7" t="s">
        <v>191</v>
      </c>
      <c r="M88" s="7">
        <v>8</v>
      </c>
      <c r="N88" s="7">
        <v>7</v>
      </c>
      <c r="O88" s="7">
        <v>7</v>
      </c>
      <c r="P88" s="7">
        <v>2</v>
      </c>
      <c r="Q88" s="7">
        <f t="shared" si="4"/>
        <v>53</v>
      </c>
      <c r="R88" s="7" t="str">
        <f t="shared" si="5"/>
        <v>High</v>
      </c>
      <c r="S88" s="7" t="s">
        <v>199</v>
      </c>
    </row>
    <row r="89" spans="1:19" s="7" customFormat="1" x14ac:dyDescent="0.4">
      <c r="A89" s="7" t="s">
        <v>223</v>
      </c>
      <c r="B89" s="7" t="s">
        <v>64</v>
      </c>
      <c r="C89" s="7" t="s">
        <v>148</v>
      </c>
      <c r="D89" s="7" t="s">
        <v>177</v>
      </c>
      <c r="I89" s="7" t="s">
        <v>185</v>
      </c>
      <c r="K89" s="7" t="s">
        <v>186</v>
      </c>
      <c r="L89" s="7" t="s">
        <v>191</v>
      </c>
      <c r="M89" s="7">
        <v>8</v>
      </c>
      <c r="N89" s="7">
        <v>7</v>
      </c>
      <c r="O89" s="7">
        <v>7</v>
      </c>
      <c r="P89" s="7">
        <v>2</v>
      </c>
      <c r="Q89" s="7">
        <f t="shared" si="4"/>
        <v>53</v>
      </c>
      <c r="R89" s="7" t="str">
        <f t="shared" si="5"/>
        <v>High</v>
      </c>
      <c r="S89" s="7" t="s">
        <v>199</v>
      </c>
    </row>
    <row r="90" spans="1:19" s="7" customFormat="1" x14ac:dyDescent="0.4">
      <c r="A90" s="7" t="s">
        <v>223</v>
      </c>
      <c r="B90" s="7" t="s">
        <v>65</v>
      </c>
      <c r="C90" s="7" t="s">
        <v>148</v>
      </c>
      <c r="D90" s="7" t="s">
        <v>177</v>
      </c>
      <c r="I90" s="7" t="s">
        <v>185</v>
      </c>
      <c r="K90" s="7" t="s">
        <v>186</v>
      </c>
      <c r="L90" s="7" t="s">
        <v>191</v>
      </c>
      <c r="M90" s="7">
        <v>8</v>
      </c>
      <c r="N90" s="7">
        <v>7</v>
      </c>
      <c r="O90" s="7">
        <v>7</v>
      </c>
      <c r="P90" s="7">
        <v>2</v>
      </c>
      <c r="Q90" s="7">
        <f t="shared" si="4"/>
        <v>53</v>
      </c>
      <c r="R90" s="7" t="str">
        <f t="shared" si="5"/>
        <v>High</v>
      </c>
      <c r="S90" s="7" t="s">
        <v>199</v>
      </c>
    </row>
    <row r="91" spans="1:19" s="7" customFormat="1" x14ac:dyDescent="0.4">
      <c r="A91" s="7" t="s">
        <v>223</v>
      </c>
      <c r="B91" s="7" t="s">
        <v>66</v>
      </c>
      <c r="C91" s="7" t="s">
        <v>148</v>
      </c>
      <c r="D91" s="7" t="s">
        <v>177</v>
      </c>
      <c r="I91" s="7" t="s">
        <v>185</v>
      </c>
      <c r="K91" s="7" t="s">
        <v>186</v>
      </c>
      <c r="L91" s="7" t="s">
        <v>191</v>
      </c>
      <c r="M91" s="7">
        <v>8</v>
      </c>
      <c r="N91" s="7">
        <v>7</v>
      </c>
      <c r="O91" s="7">
        <v>7</v>
      </c>
      <c r="P91" s="7">
        <v>2</v>
      </c>
      <c r="Q91" s="7">
        <f t="shared" si="4"/>
        <v>53</v>
      </c>
      <c r="R91" s="7" t="str">
        <f t="shared" si="5"/>
        <v>High</v>
      </c>
      <c r="S91" s="7" t="s">
        <v>199</v>
      </c>
    </row>
    <row r="92" spans="1:19" s="7" customFormat="1" x14ac:dyDescent="0.4">
      <c r="A92" s="7" t="s">
        <v>223</v>
      </c>
      <c r="B92" s="7" t="s">
        <v>67</v>
      </c>
      <c r="C92" s="7" t="s">
        <v>148</v>
      </c>
      <c r="D92" s="7" t="s">
        <v>177</v>
      </c>
      <c r="I92" s="7" t="s">
        <v>185</v>
      </c>
      <c r="K92" s="7" t="s">
        <v>186</v>
      </c>
      <c r="L92" s="7" t="s">
        <v>191</v>
      </c>
      <c r="M92" s="7">
        <v>8</v>
      </c>
      <c r="N92" s="7">
        <v>7</v>
      </c>
      <c r="O92" s="7">
        <v>7</v>
      </c>
      <c r="P92" s="7">
        <v>2</v>
      </c>
      <c r="Q92" s="7">
        <f t="shared" si="4"/>
        <v>53</v>
      </c>
      <c r="R92" s="7" t="str">
        <f t="shared" si="5"/>
        <v>High</v>
      </c>
      <c r="S92" s="7" t="s">
        <v>199</v>
      </c>
    </row>
    <row r="93" spans="1:19" s="7" customFormat="1" x14ac:dyDescent="0.4">
      <c r="A93" s="7" t="s">
        <v>223</v>
      </c>
      <c r="B93" s="7" t="s">
        <v>68</v>
      </c>
      <c r="C93" s="7" t="s">
        <v>149</v>
      </c>
      <c r="D93" s="7" t="s">
        <v>178</v>
      </c>
      <c r="I93" s="7" t="s">
        <v>185</v>
      </c>
      <c r="K93" s="7" t="s">
        <v>186</v>
      </c>
      <c r="L93" s="7" t="s">
        <v>191</v>
      </c>
      <c r="M93" s="7">
        <v>8</v>
      </c>
      <c r="N93" s="7">
        <v>7</v>
      </c>
      <c r="O93" s="7">
        <v>7</v>
      </c>
      <c r="P93" s="7">
        <v>2</v>
      </c>
      <c r="Q93" s="7">
        <f t="shared" si="4"/>
        <v>53</v>
      </c>
      <c r="R93" s="7" t="str">
        <f t="shared" si="5"/>
        <v>High</v>
      </c>
      <c r="S93" s="7" t="s">
        <v>199</v>
      </c>
    </row>
    <row r="94" spans="1:19" s="7" customFormat="1" x14ac:dyDescent="0.4">
      <c r="A94" s="7" t="s">
        <v>223</v>
      </c>
      <c r="B94" s="7" t="s">
        <v>69</v>
      </c>
      <c r="C94" s="7" t="s">
        <v>150</v>
      </c>
      <c r="D94" s="7" t="s">
        <v>178</v>
      </c>
      <c r="I94" s="7" t="s">
        <v>185</v>
      </c>
      <c r="K94" s="7" t="s">
        <v>186</v>
      </c>
      <c r="L94" s="7" t="s">
        <v>191</v>
      </c>
      <c r="M94" s="7">
        <v>8</v>
      </c>
      <c r="N94" s="7">
        <v>7</v>
      </c>
      <c r="O94" s="7">
        <v>7</v>
      </c>
      <c r="P94" s="7">
        <v>2</v>
      </c>
      <c r="Q94" s="7">
        <f t="shared" si="4"/>
        <v>53</v>
      </c>
      <c r="R94" s="7" t="str">
        <f t="shared" si="5"/>
        <v>High</v>
      </c>
      <c r="S94" s="7" t="s">
        <v>199</v>
      </c>
    </row>
    <row r="95" spans="1:19" s="7" customFormat="1" x14ac:dyDescent="0.4">
      <c r="A95" s="7" t="s">
        <v>223</v>
      </c>
      <c r="B95" s="7" t="s">
        <v>70</v>
      </c>
      <c r="C95" s="7" t="s">
        <v>150</v>
      </c>
      <c r="D95" s="7" t="s">
        <v>178</v>
      </c>
      <c r="I95" s="7" t="s">
        <v>185</v>
      </c>
      <c r="K95" s="7" t="s">
        <v>186</v>
      </c>
      <c r="L95" s="7" t="s">
        <v>191</v>
      </c>
      <c r="M95" s="7">
        <v>8</v>
      </c>
      <c r="N95" s="7">
        <v>7</v>
      </c>
      <c r="O95" s="7">
        <v>7</v>
      </c>
      <c r="P95" s="7">
        <v>2</v>
      </c>
      <c r="Q95" s="7">
        <f t="shared" si="4"/>
        <v>53</v>
      </c>
      <c r="R95" s="7" t="str">
        <f t="shared" si="5"/>
        <v>High</v>
      </c>
      <c r="S95" s="7" t="s">
        <v>199</v>
      </c>
    </row>
    <row r="96" spans="1:19" s="5" customFormat="1" x14ac:dyDescent="0.4">
      <c r="A96" s="5" t="s">
        <v>20</v>
      </c>
      <c r="B96" s="5" t="s">
        <v>107</v>
      </c>
      <c r="C96" s="5" t="s">
        <v>163</v>
      </c>
      <c r="D96" s="5" t="s">
        <v>178</v>
      </c>
      <c r="I96" s="5" t="s">
        <v>185</v>
      </c>
      <c r="K96" s="5" t="s">
        <v>186</v>
      </c>
      <c r="L96" s="5" t="s">
        <v>191</v>
      </c>
      <c r="M96" s="5">
        <v>8</v>
      </c>
      <c r="N96" s="5">
        <v>7</v>
      </c>
      <c r="O96" s="5">
        <v>7</v>
      </c>
      <c r="P96" s="5">
        <v>2</v>
      </c>
      <c r="Q96" s="5">
        <f t="shared" si="4"/>
        <v>53</v>
      </c>
      <c r="R96" s="5" t="str">
        <f t="shared" si="5"/>
        <v>High</v>
      </c>
      <c r="S96" s="5" t="s">
        <v>199</v>
      </c>
    </row>
    <row r="97" spans="1:19" s="5" customFormat="1" x14ac:dyDescent="0.4">
      <c r="A97" s="5" t="s">
        <v>20</v>
      </c>
      <c r="B97" s="5" t="s">
        <v>108</v>
      </c>
      <c r="C97" s="5" t="s">
        <v>164</v>
      </c>
      <c r="D97" s="5" t="s">
        <v>178</v>
      </c>
      <c r="I97" s="5" t="s">
        <v>185</v>
      </c>
      <c r="K97" s="5" t="s">
        <v>186</v>
      </c>
      <c r="L97" s="5" t="s">
        <v>191</v>
      </c>
      <c r="M97" s="5">
        <v>8</v>
      </c>
      <c r="N97" s="5">
        <v>7</v>
      </c>
      <c r="O97" s="5">
        <v>7</v>
      </c>
      <c r="P97" s="5">
        <v>2</v>
      </c>
      <c r="Q97" s="5">
        <f t="shared" si="4"/>
        <v>53</v>
      </c>
      <c r="R97" s="5" t="str">
        <f t="shared" si="5"/>
        <v>High</v>
      </c>
      <c r="S97" s="5" t="s">
        <v>199</v>
      </c>
    </row>
    <row r="98" spans="1:19" s="5" customFormat="1" x14ac:dyDescent="0.4">
      <c r="A98" s="5" t="s">
        <v>20</v>
      </c>
      <c r="B98" s="5" t="s">
        <v>109</v>
      </c>
      <c r="C98" s="5" t="s">
        <v>165</v>
      </c>
      <c r="D98" s="5" t="s">
        <v>177</v>
      </c>
      <c r="I98" s="5" t="s">
        <v>185</v>
      </c>
      <c r="K98" s="5" t="s">
        <v>186</v>
      </c>
      <c r="L98" s="5" t="s">
        <v>191</v>
      </c>
      <c r="M98" s="5">
        <v>8</v>
      </c>
      <c r="N98" s="5">
        <v>7</v>
      </c>
      <c r="O98" s="5">
        <v>7</v>
      </c>
      <c r="P98" s="5">
        <v>2</v>
      </c>
      <c r="Q98" s="5">
        <f t="shared" si="4"/>
        <v>53</v>
      </c>
      <c r="R98" s="5" t="str">
        <f t="shared" si="5"/>
        <v>High</v>
      </c>
      <c r="S98" s="5" t="s">
        <v>199</v>
      </c>
    </row>
    <row r="99" spans="1:19" s="5" customFormat="1" x14ac:dyDescent="0.4">
      <c r="A99" s="5" t="s">
        <v>20</v>
      </c>
      <c r="B99" s="5" t="s">
        <v>110</v>
      </c>
      <c r="C99" s="5" t="s">
        <v>166</v>
      </c>
      <c r="D99" s="5" t="s">
        <v>177</v>
      </c>
      <c r="I99" s="5" t="s">
        <v>185</v>
      </c>
      <c r="K99" s="5" t="s">
        <v>186</v>
      </c>
      <c r="L99" s="5" t="s">
        <v>191</v>
      </c>
      <c r="M99" s="5">
        <v>8</v>
      </c>
      <c r="N99" s="5">
        <v>7</v>
      </c>
      <c r="O99" s="5">
        <v>7</v>
      </c>
      <c r="P99" s="5">
        <v>2</v>
      </c>
      <c r="Q99" s="5">
        <f t="shared" ref="Q99:Q130" si="6">IFERROR(N(M99)*2 + N(N99)*3 + N(O99)*2 + N(P99)*1,"")</f>
        <v>53</v>
      </c>
      <c r="R99" s="5" t="str">
        <f t="shared" ref="R99:R130" si="7">IF(Q99&gt;=30,"High",IF(Q99&gt;=20,"Medium",IF(Q99&gt;0,"Low","")))</f>
        <v>High</v>
      </c>
      <c r="S99" s="5" t="s">
        <v>199</v>
      </c>
    </row>
    <row r="100" spans="1:19" s="5" customFormat="1" x14ac:dyDescent="0.4">
      <c r="A100" s="5" t="s">
        <v>20</v>
      </c>
      <c r="B100" s="5" t="s">
        <v>111</v>
      </c>
      <c r="C100" s="5" t="s">
        <v>167</v>
      </c>
      <c r="D100" s="5" t="s">
        <v>183</v>
      </c>
      <c r="I100" s="5" t="s">
        <v>185</v>
      </c>
      <c r="K100" s="5" t="s">
        <v>186</v>
      </c>
      <c r="L100" s="5" t="s">
        <v>191</v>
      </c>
      <c r="M100" s="5">
        <v>8</v>
      </c>
      <c r="N100" s="5">
        <v>7</v>
      </c>
      <c r="O100" s="5">
        <v>7</v>
      </c>
      <c r="P100" s="5">
        <v>2</v>
      </c>
      <c r="Q100" s="5">
        <f t="shared" si="6"/>
        <v>53</v>
      </c>
      <c r="R100" s="5" t="str">
        <f t="shared" si="7"/>
        <v>High</v>
      </c>
      <c r="S100" s="5" t="s">
        <v>199</v>
      </c>
    </row>
    <row r="101" spans="1:19" s="5" customFormat="1" x14ac:dyDescent="0.4">
      <c r="A101" s="5" t="s">
        <v>20</v>
      </c>
      <c r="B101" s="5" t="s">
        <v>112</v>
      </c>
      <c r="C101" s="5" t="s">
        <v>167</v>
      </c>
      <c r="D101" s="5" t="s">
        <v>177</v>
      </c>
      <c r="I101" s="5" t="s">
        <v>185</v>
      </c>
      <c r="K101" s="5" t="s">
        <v>186</v>
      </c>
      <c r="L101" s="5" t="s">
        <v>191</v>
      </c>
      <c r="M101" s="5">
        <v>8</v>
      </c>
      <c r="N101" s="5">
        <v>7</v>
      </c>
      <c r="O101" s="5">
        <v>7</v>
      </c>
      <c r="P101" s="5">
        <v>2</v>
      </c>
      <c r="Q101" s="5">
        <f t="shared" si="6"/>
        <v>53</v>
      </c>
      <c r="R101" s="5" t="str">
        <f t="shared" si="7"/>
        <v>High</v>
      </c>
      <c r="S101" s="5" t="s">
        <v>199</v>
      </c>
    </row>
    <row r="102" spans="1:19" s="5" customFormat="1" x14ac:dyDescent="0.4">
      <c r="A102" s="5" t="s">
        <v>20</v>
      </c>
      <c r="B102" s="5" t="s">
        <v>113</v>
      </c>
      <c r="C102" s="5" t="s">
        <v>168</v>
      </c>
      <c r="D102" s="5" t="s">
        <v>178</v>
      </c>
      <c r="I102" s="5" t="s">
        <v>185</v>
      </c>
      <c r="K102" s="5" t="s">
        <v>186</v>
      </c>
      <c r="L102" s="5" t="s">
        <v>191</v>
      </c>
      <c r="M102" s="5">
        <v>8</v>
      </c>
      <c r="N102" s="5">
        <v>7</v>
      </c>
      <c r="O102" s="5">
        <v>7</v>
      </c>
      <c r="P102" s="5">
        <v>2</v>
      </c>
      <c r="Q102" s="5">
        <f t="shared" si="6"/>
        <v>53</v>
      </c>
      <c r="R102" s="5" t="str">
        <f t="shared" si="7"/>
        <v>High</v>
      </c>
      <c r="S102" s="5" t="s">
        <v>199</v>
      </c>
    </row>
    <row r="103" spans="1:19" s="7" customFormat="1" x14ac:dyDescent="0.4">
      <c r="A103" s="7" t="s">
        <v>223</v>
      </c>
      <c r="B103" s="7" t="s">
        <v>68</v>
      </c>
      <c r="C103" s="7" t="s">
        <v>149</v>
      </c>
      <c r="D103" s="7" t="s">
        <v>178</v>
      </c>
      <c r="I103" s="7" t="s">
        <v>185</v>
      </c>
      <c r="K103" s="7" t="s">
        <v>186</v>
      </c>
      <c r="L103" s="7" t="s">
        <v>192</v>
      </c>
      <c r="M103" s="7">
        <v>9</v>
      </c>
      <c r="N103" s="7">
        <v>8</v>
      </c>
      <c r="O103" s="7">
        <v>7</v>
      </c>
      <c r="P103" s="7">
        <v>3</v>
      </c>
      <c r="Q103" s="7">
        <f t="shared" si="6"/>
        <v>59</v>
      </c>
      <c r="R103" s="7" t="str">
        <f t="shared" si="7"/>
        <v>High</v>
      </c>
      <c r="S103" s="7" t="s">
        <v>200</v>
      </c>
    </row>
    <row r="104" spans="1:19" s="7" customFormat="1" x14ac:dyDescent="0.4">
      <c r="A104" s="7" t="s">
        <v>223</v>
      </c>
      <c r="B104" s="7" t="s">
        <v>69</v>
      </c>
      <c r="C104" s="7" t="s">
        <v>150</v>
      </c>
      <c r="D104" s="7" t="s">
        <v>178</v>
      </c>
      <c r="I104" s="7" t="s">
        <v>185</v>
      </c>
      <c r="K104" s="7" t="s">
        <v>186</v>
      </c>
      <c r="L104" s="7" t="s">
        <v>192</v>
      </c>
      <c r="M104" s="7">
        <v>9</v>
      </c>
      <c r="N104" s="7">
        <v>8</v>
      </c>
      <c r="O104" s="7">
        <v>7</v>
      </c>
      <c r="P104" s="7">
        <v>3</v>
      </c>
      <c r="Q104" s="7">
        <f t="shared" si="6"/>
        <v>59</v>
      </c>
      <c r="R104" s="7" t="str">
        <f t="shared" si="7"/>
        <v>High</v>
      </c>
      <c r="S104" s="7" t="s">
        <v>200</v>
      </c>
    </row>
    <row r="105" spans="1:19" s="7" customFormat="1" x14ac:dyDescent="0.4">
      <c r="A105" s="7" t="s">
        <v>223</v>
      </c>
      <c r="B105" s="7" t="s">
        <v>70</v>
      </c>
      <c r="C105" s="7" t="s">
        <v>150</v>
      </c>
      <c r="D105" s="7" t="s">
        <v>178</v>
      </c>
      <c r="I105" s="7" t="s">
        <v>185</v>
      </c>
      <c r="K105" s="7" t="s">
        <v>186</v>
      </c>
      <c r="L105" s="7" t="s">
        <v>192</v>
      </c>
      <c r="M105" s="7">
        <v>9</v>
      </c>
      <c r="N105" s="7">
        <v>8</v>
      </c>
      <c r="O105" s="7">
        <v>7</v>
      </c>
      <c r="P105" s="7">
        <v>3</v>
      </c>
      <c r="Q105" s="7">
        <f t="shared" si="6"/>
        <v>59</v>
      </c>
      <c r="R105" s="7" t="str">
        <f t="shared" si="7"/>
        <v>High</v>
      </c>
      <c r="S105" s="7" t="s">
        <v>200</v>
      </c>
    </row>
    <row r="106" spans="1:19" s="7" customFormat="1" x14ac:dyDescent="0.4">
      <c r="A106" s="7" t="s">
        <v>223</v>
      </c>
      <c r="B106" s="7" t="s">
        <v>114</v>
      </c>
      <c r="C106" s="7" t="s">
        <v>150</v>
      </c>
      <c r="D106" s="7" t="s">
        <v>178</v>
      </c>
      <c r="I106" s="7" t="s">
        <v>185</v>
      </c>
      <c r="K106" s="7" t="s">
        <v>186</v>
      </c>
      <c r="L106" s="7" t="s">
        <v>192</v>
      </c>
      <c r="M106" s="7">
        <v>9</v>
      </c>
      <c r="N106" s="7">
        <v>8</v>
      </c>
      <c r="O106" s="7">
        <v>7</v>
      </c>
      <c r="P106" s="7">
        <v>3</v>
      </c>
      <c r="Q106" s="7">
        <f t="shared" si="6"/>
        <v>59</v>
      </c>
      <c r="R106" s="7" t="str">
        <f t="shared" si="7"/>
        <v>High</v>
      </c>
      <c r="S106" s="7" t="s">
        <v>200</v>
      </c>
    </row>
    <row r="107" spans="1:19" s="7" customFormat="1" x14ac:dyDescent="0.4">
      <c r="A107" s="7" t="s">
        <v>223</v>
      </c>
      <c r="B107" s="7" t="s">
        <v>71</v>
      </c>
      <c r="C107" s="7" t="s">
        <v>148</v>
      </c>
      <c r="D107" s="7" t="s">
        <v>177</v>
      </c>
      <c r="I107" s="7" t="s">
        <v>185</v>
      </c>
      <c r="K107" s="7" t="s">
        <v>186</v>
      </c>
      <c r="L107" s="7" t="s">
        <v>192</v>
      </c>
      <c r="M107" s="7">
        <v>9</v>
      </c>
      <c r="N107" s="7">
        <v>8</v>
      </c>
      <c r="O107" s="7">
        <v>7</v>
      </c>
      <c r="P107" s="7">
        <v>3</v>
      </c>
      <c r="Q107" s="7">
        <f t="shared" si="6"/>
        <v>59</v>
      </c>
      <c r="R107" s="7" t="str">
        <f t="shared" si="7"/>
        <v>High</v>
      </c>
      <c r="S107" s="7" t="s">
        <v>200</v>
      </c>
    </row>
    <row r="108" spans="1:19" s="7" customFormat="1" x14ac:dyDescent="0.4">
      <c r="A108" s="7" t="s">
        <v>223</v>
      </c>
      <c r="B108" s="7" t="s">
        <v>63</v>
      </c>
      <c r="C108" s="7" t="s">
        <v>148</v>
      </c>
      <c r="D108" s="7" t="s">
        <v>177</v>
      </c>
      <c r="I108" s="7" t="s">
        <v>185</v>
      </c>
      <c r="K108" s="7" t="s">
        <v>186</v>
      </c>
      <c r="L108" s="7" t="s">
        <v>192</v>
      </c>
      <c r="M108" s="7">
        <v>9</v>
      </c>
      <c r="N108" s="7">
        <v>8</v>
      </c>
      <c r="O108" s="7">
        <v>7</v>
      </c>
      <c r="P108" s="7">
        <v>3</v>
      </c>
      <c r="Q108" s="7">
        <f t="shared" si="6"/>
        <v>59</v>
      </c>
      <c r="R108" s="7" t="str">
        <f t="shared" si="7"/>
        <v>High</v>
      </c>
      <c r="S108" s="7" t="s">
        <v>200</v>
      </c>
    </row>
    <row r="109" spans="1:19" s="7" customFormat="1" x14ac:dyDescent="0.4">
      <c r="A109" s="7" t="s">
        <v>223</v>
      </c>
      <c r="B109" s="7" t="s">
        <v>64</v>
      </c>
      <c r="C109" s="7" t="s">
        <v>148</v>
      </c>
      <c r="D109" s="7" t="s">
        <v>177</v>
      </c>
      <c r="I109" s="7" t="s">
        <v>185</v>
      </c>
      <c r="K109" s="7" t="s">
        <v>186</v>
      </c>
      <c r="L109" s="7" t="s">
        <v>192</v>
      </c>
      <c r="M109" s="7">
        <v>9</v>
      </c>
      <c r="N109" s="7">
        <v>8</v>
      </c>
      <c r="O109" s="7">
        <v>7</v>
      </c>
      <c r="P109" s="7">
        <v>3</v>
      </c>
      <c r="Q109" s="7">
        <f t="shared" si="6"/>
        <v>59</v>
      </c>
      <c r="R109" s="7" t="str">
        <f t="shared" si="7"/>
        <v>High</v>
      </c>
      <c r="S109" s="7" t="s">
        <v>200</v>
      </c>
    </row>
    <row r="110" spans="1:19" s="7" customFormat="1" x14ac:dyDescent="0.4">
      <c r="A110" s="7" t="s">
        <v>223</v>
      </c>
      <c r="B110" s="7" t="s">
        <v>65</v>
      </c>
      <c r="C110" s="7" t="s">
        <v>148</v>
      </c>
      <c r="D110" s="7" t="s">
        <v>177</v>
      </c>
      <c r="I110" s="7" t="s">
        <v>185</v>
      </c>
      <c r="K110" s="7" t="s">
        <v>186</v>
      </c>
      <c r="L110" s="7" t="s">
        <v>192</v>
      </c>
      <c r="M110" s="7">
        <v>9</v>
      </c>
      <c r="N110" s="7">
        <v>8</v>
      </c>
      <c r="O110" s="7">
        <v>7</v>
      </c>
      <c r="P110" s="7">
        <v>3</v>
      </c>
      <c r="Q110" s="7">
        <f t="shared" si="6"/>
        <v>59</v>
      </c>
      <c r="R110" s="7" t="str">
        <f t="shared" si="7"/>
        <v>High</v>
      </c>
      <c r="S110" s="7" t="s">
        <v>200</v>
      </c>
    </row>
    <row r="111" spans="1:19" s="7" customFormat="1" x14ac:dyDescent="0.4">
      <c r="A111" s="7" t="s">
        <v>223</v>
      </c>
      <c r="B111" s="7" t="s">
        <v>66</v>
      </c>
      <c r="C111" s="7" t="s">
        <v>148</v>
      </c>
      <c r="D111" s="7" t="s">
        <v>177</v>
      </c>
      <c r="I111" s="7" t="s">
        <v>185</v>
      </c>
      <c r="K111" s="7" t="s">
        <v>186</v>
      </c>
      <c r="L111" s="7" t="s">
        <v>192</v>
      </c>
      <c r="M111" s="7">
        <v>9</v>
      </c>
      <c r="N111" s="7">
        <v>8</v>
      </c>
      <c r="O111" s="7">
        <v>7</v>
      </c>
      <c r="P111" s="7">
        <v>3</v>
      </c>
      <c r="Q111" s="7">
        <f t="shared" si="6"/>
        <v>59</v>
      </c>
      <c r="R111" s="7" t="str">
        <f t="shared" si="7"/>
        <v>High</v>
      </c>
      <c r="S111" s="7" t="s">
        <v>200</v>
      </c>
    </row>
    <row r="112" spans="1:19" s="7" customFormat="1" x14ac:dyDescent="0.4">
      <c r="A112" s="7" t="s">
        <v>223</v>
      </c>
      <c r="B112" s="7" t="s">
        <v>67</v>
      </c>
      <c r="C112" s="7" t="s">
        <v>148</v>
      </c>
      <c r="D112" s="7" t="s">
        <v>177</v>
      </c>
      <c r="I112" s="7" t="s">
        <v>185</v>
      </c>
      <c r="K112" s="7" t="s">
        <v>186</v>
      </c>
      <c r="L112" s="7" t="s">
        <v>192</v>
      </c>
      <c r="M112" s="7">
        <v>9</v>
      </c>
      <c r="N112" s="7">
        <v>8</v>
      </c>
      <c r="O112" s="7">
        <v>7</v>
      </c>
      <c r="P112" s="7">
        <v>3</v>
      </c>
      <c r="Q112" s="7">
        <f t="shared" si="6"/>
        <v>59</v>
      </c>
      <c r="R112" s="7" t="str">
        <f t="shared" si="7"/>
        <v>High</v>
      </c>
      <c r="S112" s="7" t="s">
        <v>200</v>
      </c>
    </row>
    <row r="113" spans="1:19" s="7" customFormat="1" x14ac:dyDescent="0.4">
      <c r="A113" s="7" t="s">
        <v>223</v>
      </c>
      <c r="B113" s="7" t="s">
        <v>62</v>
      </c>
      <c r="C113" s="7" t="s">
        <v>148</v>
      </c>
      <c r="D113" s="7" t="s">
        <v>177</v>
      </c>
      <c r="I113" s="7" t="s">
        <v>185</v>
      </c>
      <c r="K113" s="7" t="s">
        <v>186</v>
      </c>
      <c r="L113" s="7" t="s">
        <v>192</v>
      </c>
      <c r="M113" s="7">
        <v>9</v>
      </c>
      <c r="N113" s="7">
        <v>8</v>
      </c>
      <c r="O113" s="7">
        <v>7</v>
      </c>
      <c r="P113" s="7">
        <v>3</v>
      </c>
      <c r="Q113" s="7">
        <f t="shared" si="6"/>
        <v>59</v>
      </c>
      <c r="R113" s="7" t="str">
        <f t="shared" si="7"/>
        <v>High</v>
      </c>
      <c r="S113" s="7" t="s">
        <v>200</v>
      </c>
    </row>
    <row r="114" spans="1:19" s="7" customFormat="1" x14ac:dyDescent="0.4">
      <c r="A114" s="7" t="s">
        <v>223</v>
      </c>
      <c r="B114" s="7" t="s">
        <v>61</v>
      </c>
      <c r="C114" s="7" t="s">
        <v>148</v>
      </c>
      <c r="D114" s="7" t="s">
        <v>177</v>
      </c>
      <c r="I114" s="7" t="s">
        <v>185</v>
      </c>
      <c r="K114" s="7" t="s">
        <v>186</v>
      </c>
      <c r="L114" s="7" t="s">
        <v>192</v>
      </c>
      <c r="M114" s="7">
        <v>9</v>
      </c>
      <c r="N114" s="7">
        <v>8</v>
      </c>
      <c r="O114" s="7">
        <v>7</v>
      </c>
      <c r="P114" s="7">
        <v>3</v>
      </c>
      <c r="Q114" s="7">
        <f t="shared" si="6"/>
        <v>59</v>
      </c>
      <c r="R114" s="7" t="str">
        <f t="shared" si="7"/>
        <v>High</v>
      </c>
      <c r="S114" s="7" t="s">
        <v>200</v>
      </c>
    </row>
    <row r="115" spans="1:19" s="7" customFormat="1" x14ac:dyDescent="0.4">
      <c r="A115" s="7" t="s">
        <v>223</v>
      </c>
      <c r="B115" s="7" t="s">
        <v>115</v>
      </c>
      <c r="C115" s="7" t="s">
        <v>148</v>
      </c>
      <c r="D115" s="7" t="s">
        <v>177</v>
      </c>
      <c r="I115" s="7" t="s">
        <v>185</v>
      </c>
      <c r="K115" s="7" t="s">
        <v>186</v>
      </c>
      <c r="L115" s="7" t="s">
        <v>192</v>
      </c>
      <c r="M115" s="7">
        <v>9</v>
      </c>
      <c r="N115" s="7">
        <v>8</v>
      </c>
      <c r="O115" s="7">
        <v>7</v>
      </c>
      <c r="P115" s="7">
        <v>3</v>
      </c>
      <c r="Q115" s="7">
        <f t="shared" si="6"/>
        <v>59</v>
      </c>
      <c r="R115" s="7" t="str">
        <f t="shared" si="7"/>
        <v>High</v>
      </c>
      <c r="S115" s="7" t="s">
        <v>200</v>
      </c>
    </row>
    <row r="116" spans="1:19" s="7" customFormat="1" x14ac:dyDescent="0.4">
      <c r="A116" s="7" t="s">
        <v>223</v>
      </c>
      <c r="B116" s="7" t="s">
        <v>116</v>
      </c>
      <c r="C116" s="7" t="s">
        <v>169</v>
      </c>
      <c r="D116" s="7" t="s">
        <v>177</v>
      </c>
      <c r="I116" s="7" t="s">
        <v>185</v>
      </c>
      <c r="K116" s="7" t="s">
        <v>186</v>
      </c>
      <c r="L116" s="7" t="s">
        <v>192</v>
      </c>
      <c r="M116" s="7">
        <v>9</v>
      </c>
      <c r="N116" s="7">
        <v>8</v>
      </c>
      <c r="O116" s="7">
        <v>7</v>
      </c>
      <c r="P116" s="7">
        <v>3</v>
      </c>
      <c r="Q116" s="7">
        <f t="shared" si="6"/>
        <v>59</v>
      </c>
      <c r="R116" s="7" t="str">
        <f t="shared" si="7"/>
        <v>High</v>
      </c>
      <c r="S116" s="7" t="s">
        <v>200</v>
      </c>
    </row>
    <row r="117" spans="1:19" s="7" customFormat="1" x14ac:dyDescent="0.4">
      <c r="A117" s="7" t="s">
        <v>223</v>
      </c>
      <c r="B117" s="7" t="s">
        <v>117</v>
      </c>
      <c r="C117" s="7" t="s">
        <v>169</v>
      </c>
      <c r="D117" s="7" t="s">
        <v>177</v>
      </c>
      <c r="I117" s="7" t="s">
        <v>185</v>
      </c>
      <c r="K117" s="7" t="s">
        <v>186</v>
      </c>
      <c r="L117" s="7" t="s">
        <v>192</v>
      </c>
      <c r="M117" s="7">
        <v>9</v>
      </c>
      <c r="N117" s="7">
        <v>8</v>
      </c>
      <c r="O117" s="7">
        <v>7</v>
      </c>
      <c r="P117" s="7">
        <v>3</v>
      </c>
      <c r="Q117" s="7">
        <f t="shared" si="6"/>
        <v>59</v>
      </c>
      <c r="R117" s="7" t="str">
        <f t="shared" si="7"/>
        <v>High</v>
      </c>
      <c r="S117" s="7" t="s">
        <v>200</v>
      </c>
    </row>
    <row r="118" spans="1:19" s="7" customFormat="1" x14ac:dyDescent="0.4">
      <c r="A118" s="7" t="s">
        <v>223</v>
      </c>
      <c r="B118" s="7" t="s">
        <v>118</v>
      </c>
      <c r="C118" s="7" t="s">
        <v>170</v>
      </c>
      <c r="D118" s="7" t="s">
        <v>177</v>
      </c>
      <c r="I118" s="7" t="s">
        <v>185</v>
      </c>
      <c r="K118" s="7" t="s">
        <v>186</v>
      </c>
      <c r="L118" s="7" t="s">
        <v>192</v>
      </c>
      <c r="M118" s="7">
        <v>9</v>
      </c>
      <c r="N118" s="7">
        <v>8</v>
      </c>
      <c r="O118" s="7">
        <v>7</v>
      </c>
      <c r="P118" s="7">
        <v>3</v>
      </c>
      <c r="Q118" s="7">
        <f t="shared" si="6"/>
        <v>59</v>
      </c>
      <c r="R118" s="7" t="str">
        <f t="shared" si="7"/>
        <v>High</v>
      </c>
      <c r="S118" s="7" t="s">
        <v>200</v>
      </c>
    </row>
    <row r="119" spans="1:19" s="7" customFormat="1" x14ac:dyDescent="0.4">
      <c r="A119" s="7" t="s">
        <v>223</v>
      </c>
      <c r="B119" s="7" t="s">
        <v>119</v>
      </c>
      <c r="C119" s="7" t="s">
        <v>148</v>
      </c>
      <c r="D119" s="7" t="s">
        <v>184</v>
      </c>
      <c r="I119" s="7" t="s">
        <v>185</v>
      </c>
      <c r="K119" s="7" t="s">
        <v>186</v>
      </c>
      <c r="L119" s="7" t="s">
        <v>192</v>
      </c>
      <c r="M119" s="7">
        <v>8</v>
      </c>
      <c r="N119" s="7">
        <v>8</v>
      </c>
      <c r="O119" s="7">
        <v>7</v>
      </c>
      <c r="P119" s="7">
        <v>3</v>
      </c>
      <c r="Q119" s="7">
        <f t="shared" si="6"/>
        <v>57</v>
      </c>
      <c r="R119" s="7" t="str">
        <f t="shared" si="7"/>
        <v>High</v>
      </c>
      <c r="S119" s="7" t="s">
        <v>200</v>
      </c>
    </row>
    <row r="120" spans="1:19" s="7" customFormat="1" x14ac:dyDescent="0.4">
      <c r="A120" s="7" t="s">
        <v>223</v>
      </c>
      <c r="B120" s="7" t="s">
        <v>120</v>
      </c>
      <c r="C120" s="7" t="s">
        <v>171</v>
      </c>
      <c r="D120" s="7" t="s">
        <v>178</v>
      </c>
      <c r="I120" s="7" t="s">
        <v>185</v>
      </c>
      <c r="K120" s="7" t="s">
        <v>186</v>
      </c>
      <c r="L120" s="7" t="s">
        <v>192</v>
      </c>
      <c r="M120" s="7">
        <v>9</v>
      </c>
      <c r="N120" s="7">
        <v>8</v>
      </c>
      <c r="O120" s="7">
        <v>7</v>
      </c>
      <c r="P120" s="7">
        <v>3</v>
      </c>
      <c r="Q120" s="7">
        <f t="shared" si="6"/>
        <v>59</v>
      </c>
      <c r="R120" s="7" t="str">
        <f t="shared" si="7"/>
        <v>High</v>
      </c>
      <c r="S120" s="7" t="s">
        <v>200</v>
      </c>
    </row>
    <row r="121" spans="1:19" s="7" customFormat="1" x14ac:dyDescent="0.4">
      <c r="A121" s="7" t="s">
        <v>223</v>
      </c>
      <c r="B121" s="7" t="s">
        <v>121</v>
      </c>
      <c r="C121" s="7" t="s">
        <v>172</v>
      </c>
      <c r="D121" s="7" t="s">
        <v>178</v>
      </c>
      <c r="I121" s="7" t="s">
        <v>185</v>
      </c>
      <c r="K121" s="7" t="s">
        <v>186</v>
      </c>
      <c r="L121" s="7" t="s">
        <v>192</v>
      </c>
      <c r="M121" s="7">
        <v>9</v>
      </c>
      <c r="N121" s="7">
        <v>8</v>
      </c>
      <c r="O121" s="7">
        <v>7</v>
      </c>
      <c r="P121" s="7">
        <v>3</v>
      </c>
      <c r="Q121" s="7">
        <f t="shared" si="6"/>
        <v>59</v>
      </c>
      <c r="R121" s="7" t="str">
        <f t="shared" si="7"/>
        <v>High</v>
      </c>
      <c r="S121" s="7" t="s">
        <v>200</v>
      </c>
    </row>
    <row r="122" spans="1:19" s="7" customFormat="1" x14ac:dyDescent="0.4">
      <c r="A122" s="7" t="s">
        <v>223</v>
      </c>
      <c r="B122" s="7" t="s">
        <v>122</v>
      </c>
      <c r="C122" s="7" t="s">
        <v>148</v>
      </c>
      <c r="D122" s="7" t="s">
        <v>177</v>
      </c>
      <c r="I122" s="7" t="s">
        <v>185</v>
      </c>
      <c r="K122" s="7" t="s">
        <v>186</v>
      </c>
      <c r="L122" s="7" t="s">
        <v>192</v>
      </c>
      <c r="M122" s="7">
        <v>9</v>
      </c>
      <c r="N122" s="7">
        <v>8</v>
      </c>
      <c r="O122" s="7">
        <v>7</v>
      </c>
      <c r="P122" s="7">
        <v>3</v>
      </c>
      <c r="Q122" s="7">
        <f t="shared" si="6"/>
        <v>59</v>
      </c>
      <c r="R122" s="7" t="str">
        <f t="shared" si="7"/>
        <v>High</v>
      </c>
      <c r="S122" s="7" t="s">
        <v>200</v>
      </c>
    </row>
    <row r="123" spans="1:19" s="5" customFormat="1" x14ac:dyDescent="0.4">
      <c r="A123" s="5" t="s">
        <v>21</v>
      </c>
      <c r="B123" s="5" t="s">
        <v>123</v>
      </c>
      <c r="C123" s="5" t="s">
        <v>168</v>
      </c>
      <c r="D123" s="5" t="s">
        <v>178</v>
      </c>
      <c r="I123" s="5" t="s">
        <v>185</v>
      </c>
      <c r="K123" s="5" t="s">
        <v>186</v>
      </c>
      <c r="L123" s="5" t="s">
        <v>193</v>
      </c>
      <c r="M123" s="5">
        <v>8</v>
      </c>
      <c r="N123" s="5">
        <v>8</v>
      </c>
      <c r="O123" s="5">
        <v>7</v>
      </c>
      <c r="P123" s="5">
        <v>2</v>
      </c>
      <c r="Q123" s="5">
        <f t="shared" si="6"/>
        <v>56</v>
      </c>
      <c r="R123" s="5" t="str">
        <f t="shared" si="7"/>
        <v>High</v>
      </c>
      <c r="S123" s="5" t="s">
        <v>201</v>
      </c>
    </row>
    <row r="124" spans="1:19" s="5" customFormat="1" x14ac:dyDescent="0.4">
      <c r="A124" s="5" t="s">
        <v>21</v>
      </c>
      <c r="B124" s="5" t="s">
        <v>124</v>
      </c>
      <c r="C124" s="5" t="s">
        <v>168</v>
      </c>
      <c r="D124" s="5" t="s">
        <v>178</v>
      </c>
      <c r="I124" s="5" t="s">
        <v>185</v>
      </c>
      <c r="K124" s="5" t="s">
        <v>186</v>
      </c>
      <c r="L124" s="5" t="s">
        <v>193</v>
      </c>
      <c r="M124" s="5">
        <v>8</v>
      </c>
      <c r="N124" s="5">
        <v>8</v>
      </c>
      <c r="O124" s="5">
        <v>7</v>
      </c>
      <c r="P124" s="5">
        <v>2</v>
      </c>
      <c r="Q124" s="5">
        <f t="shared" si="6"/>
        <v>56</v>
      </c>
      <c r="R124" s="5" t="str">
        <f t="shared" si="7"/>
        <v>High</v>
      </c>
      <c r="S124" s="5" t="s">
        <v>201</v>
      </c>
    </row>
    <row r="125" spans="1:19" s="5" customFormat="1" x14ac:dyDescent="0.4">
      <c r="A125" s="5" t="s">
        <v>21</v>
      </c>
      <c r="B125" s="5" t="s">
        <v>125</v>
      </c>
      <c r="C125" s="5" t="s">
        <v>168</v>
      </c>
      <c r="D125" s="5" t="s">
        <v>178</v>
      </c>
      <c r="I125" s="5" t="s">
        <v>185</v>
      </c>
      <c r="K125" s="5" t="s">
        <v>186</v>
      </c>
      <c r="L125" s="5" t="s">
        <v>193</v>
      </c>
      <c r="M125" s="5">
        <v>8</v>
      </c>
      <c r="N125" s="5">
        <v>8</v>
      </c>
      <c r="O125" s="5">
        <v>7</v>
      </c>
      <c r="P125" s="5">
        <v>2</v>
      </c>
      <c r="Q125" s="5">
        <f t="shared" si="6"/>
        <v>56</v>
      </c>
      <c r="R125" s="5" t="str">
        <f t="shared" si="7"/>
        <v>High</v>
      </c>
      <c r="S125" s="5" t="s">
        <v>201</v>
      </c>
    </row>
    <row r="126" spans="1:19" s="7" customFormat="1" x14ac:dyDescent="0.4">
      <c r="A126" s="7" t="s">
        <v>223</v>
      </c>
      <c r="B126" s="7" t="s">
        <v>126</v>
      </c>
      <c r="C126" s="7" t="s">
        <v>173</v>
      </c>
      <c r="D126" s="7" t="s">
        <v>178</v>
      </c>
      <c r="I126" s="7" t="s">
        <v>185</v>
      </c>
      <c r="K126" s="7" t="s">
        <v>186</v>
      </c>
      <c r="L126" s="7" t="s">
        <v>193</v>
      </c>
      <c r="M126" s="7">
        <v>8</v>
      </c>
      <c r="N126" s="7">
        <v>8</v>
      </c>
      <c r="O126" s="7">
        <v>7</v>
      </c>
      <c r="P126" s="7">
        <v>2</v>
      </c>
      <c r="Q126" s="7">
        <f t="shared" si="6"/>
        <v>56</v>
      </c>
      <c r="R126" s="7" t="str">
        <f t="shared" si="7"/>
        <v>High</v>
      </c>
      <c r="S126" s="7" t="s">
        <v>201</v>
      </c>
    </row>
    <row r="127" spans="1:19" s="7" customFormat="1" x14ac:dyDescent="0.4">
      <c r="A127" s="7" t="s">
        <v>223</v>
      </c>
      <c r="B127" s="7" t="s">
        <v>127</v>
      </c>
      <c r="C127" s="7" t="s">
        <v>174</v>
      </c>
      <c r="D127" s="7" t="s">
        <v>178</v>
      </c>
      <c r="I127" s="7" t="s">
        <v>185</v>
      </c>
      <c r="K127" s="7" t="s">
        <v>186</v>
      </c>
      <c r="L127" s="7" t="s">
        <v>193</v>
      </c>
      <c r="M127" s="7">
        <v>8</v>
      </c>
      <c r="N127" s="7">
        <v>8</v>
      </c>
      <c r="O127" s="7">
        <v>7</v>
      </c>
      <c r="P127" s="7">
        <v>2</v>
      </c>
      <c r="Q127" s="7">
        <f t="shared" si="6"/>
        <v>56</v>
      </c>
      <c r="R127" s="7" t="str">
        <f t="shared" si="7"/>
        <v>High</v>
      </c>
      <c r="S127" s="7" t="s">
        <v>201</v>
      </c>
    </row>
    <row r="128" spans="1:19" s="7" customFormat="1" x14ac:dyDescent="0.4">
      <c r="A128" s="7" t="s">
        <v>223</v>
      </c>
      <c r="B128" s="7" t="s">
        <v>128</v>
      </c>
      <c r="C128" s="7" t="s">
        <v>174</v>
      </c>
      <c r="D128" s="7" t="s">
        <v>178</v>
      </c>
      <c r="I128" s="7" t="s">
        <v>185</v>
      </c>
      <c r="K128" s="7" t="s">
        <v>186</v>
      </c>
      <c r="L128" s="7" t="s">
        <v>193</v>
      </c>
      <c r="M128" s="7">
        <v>8</v>
      </c>
      <c r="N128" s="7">
        <v>8</v>
      </c>
      <c r="O128" s="7">
        <v>7</v>
      </c>
      <c r="P128" s="7">
        <v>2</v>
      </c>
      <c r="Q128" s="7">
        <f t="shared" si="6"/>
        <v>56</v>
      </c>
      <c r="R128" s="7" t="str">
        <f t="shared" si="7"/>
        <v>High</v>
      </c>
      <c r="S128" s="7" t="s">
        <v>201</v>
      </c>
    </row>
    <row r="129" spans="1:19" s="7" customFormat="1" x14ac:dyDescent="0.4">
      <c r="A129" s="7" t="s">
        <v>223</v>
      </c>
      <c r="B129" s="7" t="s">
        <v>129</v>
      </c>
      <c r="C129" s="7" t="s">
        <v>174</v>
      </c>
      <c r="D129" s="7" t="s">
        <v>178</v>
      </c>
      <c r="I129" s="7" t="s">
        <v>185</v>
      </c>
      <c r="K129" s="7" t="s">
        <v>186</v>
      </c>
      <c r="L129" s="7" t="s">
        <v>193</v>
      </c>
      <c r="M129" s="7">
        <v>8</v>
      </c>
      <c r="N129" s="7">
        <v>8</v>
      </c>
      <c r="O129" s="7">
        <v>7</v>
      </c>
      <c r="P129" s="7">
        <v>2</v>
      </c>
      <c r="Q129" s="7">
        <f t="shared" si="6"/>
        <v>56</v>
      </c>
      <c r="R129" s="7" t="str">
        <f t="shared" si="7"/>
        <v>High</v>
      </c>
      <c r="S129" s="7" t="s">
        <v>201</v>
      </c>
    </row>
    <row r="130" spans="1:19" s="7" customFormat="1" x14ac:dyDescent="0.4">
      <c r="A130" s="7" t="s">
        <v>223</v>
      </c>
      <c r="B130" s="7" t="s">
        <v>130</v>
      </c>
      <c r="C130" s="7" t="s">
        <v>173</v>
      </c>
      <c r="D130" s="7" t="s">
        <v>177</v>
      </c>
      <c r="I130" s="7" t="s">
        <v>185</v>
      </c>
      <c r="K130" s="7" t="s">
        <v>186</v>
      </c>
      <c r="L130" s="7" t="s">
        <v>193</v>
      </c>
      <c r="M130" s="7">
        <v>8</v>
      </c>
      <c r="N130" s="7">
        <v>8</v>
      </c>
      <c r="O130" s="7">
        <v>7</v>
      </c>
      <c r="P130" s="7">
        <v>2</v>
      </c>
      <c r="Q130" s="7">
        <f t="shared" si="6"/>
        <v>56</v>
      </c>
      <c r="R130" s="7" t="str">
        <f t="shared" si="7"/>
        <v>High</v>
      </c>
      <c r="S130" s="7" t="s">
        <v>201</v>
      </c>
    </row>
    <row r="131" spans="1:19" s="7" customFormat="1" x14ac:dyDescent="0.4">
      <c r="A131" s="7" t="s">
        <v>223</v>
      </c>
      <c r="B131" s="7" t="s">
        <v>131</v>
      </c>
      <c r="C131" s="7" t="s">
        <v>175</v>
      </c>
      <c r="D131" s="7" t="s">
        <v>178</v>
      </c>
      <c r="I131" s="7" t="s">
        <v>185</v>
      </c>
      <c r="K131" s="7" t="s">
        <v>186</v>
      </c>
      <c r="L131" s="7" t="s">
        <v>193</v>
      </c>
      <c r="M131" s="7">
        <v>8</v>
      </c>
      <c r="N131" s="7">
        <v>8</v>
      </c>
      <c r="O131" s="7">
        <v>7</v>
      </c>
      <c r="P131" s="7">
        <v>2</v>
      </c>
      <c r="Q131" s="7">
        <f t="shared" ref="Q131:Q142" si="8">IFERROR(N(M131)*2 + N(N131)*3 + N(O131)*2 + N(P131)*1,"")</f>
        <v>56</v>
      </c>
      <c r="R131" s="7" t="str">
        <f t="shared" ref="R131:R142" si="9">IF(Q131&gt;=30,"High",IF(Q131&gt;=20,"Medium",IF(Q131&gt;0,"Low","")))</f>
        <v>High</v>
      </c>
      <c r="S131" s="7" t="s">
        <v>201</v>
      </c>
    </row>
    <row r="132" spans="1:19" s="7" customFormat="1" x14ac:dyDescent="0.4">
      <c r="A132" s="7" t="s">
        <v>223</v>
      </c>
      <c r="B132" s="7" t="s">
        <v>132</v>
      </c>
      <c r="C132" s="7" t="s">
        <v>176</v>
      </c>
      <c r="D132" s="7" t="s">
        <v>177</v>
      </c>
      <c r="I132" s="7" t="s">
        <v>185</v>
      </c>
      <c r="K132" s="7" t="s">
        <v>186</v>
      </c>
      <c r="L132" s="7" t="s">
        <v>193</v>
      </c>
      <c r="M132" s="7">
        <v>8</v>
      </c>
      <c r="N132" s="7">
        <v>8</v>
      </c>
      <c r="O132" s="7">
        <v>7</v>
      </c>
      <c r="P132" s="7">
        <v>2</v>
      </c>
      <c r="Q132" s="7">
        <f t="shared" si="8"/>
        <v>56</v>
      </c>
      <c r="R132" s="7" t="str">
        <f t="shared" si="9"/>
        <v>High</v>
      </c>
      <c r="S132" s="7" t="s">
        <v>201</v>
      </c>
    </row>
    <row r="133" spans="1:19" s="5" customFormat="1" x14ac:dyDescent="0.4">
      <c r="A133" s="5" t="s">
        <v>21</v>
      </c>
      <c r="B133" s="5" t="s">
        <v>107</v>
      </c>
      <c r="C133" s="5" t="s">
        <v>163</v>
      </c>
      <c r="D133" s="5" t="s">
        <v>178</v>
      </c>
      <c r="I133" s="5" t="s">
        <v>185</v>
      </c>
      <c r="K133" s="5" t="s">
        <v>186</v>
      </c>
      <c r="L133" s="5" t="s">
        <v>194</v>
      </c>
      <c r="M133" s="5">
        <v>8</v>
      </c>
      <c r="N133" s="5">
        <v>7</v>
      </c>
      <c r="O133" s="5">
        <v>7</v>
      </c>
      <c r="P133" s="5">
        <v>2</v>
      </c>
      <c r="Q133" s="5">
        <f t="shared" si="8"/>
        <v>53</v>
      </c>
      <c r="R133" s="5" t="str">
        <f t="shared" si="9"/>
        <v>High</v>
      </c>
      <c r="S133" s="5" t="s">
        <v>202</v>
      </c>
    </row>
    <row r="134" spans="1:19" s="5" customFormat="1" x14ac:dyDescent="0.4">
      <c r="A134" s="5" t="s">
        <v>21</v>
      </c>
      <c r="B134" s="5" t="s">
        <v>108</v>
      </c>
      <c r="C134" s="5" t="s">
        <v>164</v>
      </c>
      <c r="D134" s="5" t="s">
        <v>178</v>
      </c>
      <c r="I134" s="5" t="s">
        <v>185</v>
      </c>
      <c r="K134" s="5" t="s">
        <v>186</v>
      </c>
      <c r="L134" s="5" t="s">
        <v>194</v>
      </c>
      <c r="M134" s="5">
        <v>8</v>
      </c>
      <c r="N134" s="5">
        <v>7</v>
      </c>
      <c r="O134" s="5">
        <v>7</v>
      </c>
      <c r="P134" s="5">
        <v>2</v>
      </c>
      <c r="Q134" s="5">
        <f t="shared" si="8"/>
        <v>53</v>
      </c>
      <c r="R134" s="5" t="str">
        <f t="shared" si="9"/>
        <v>High</v>
      </c>
      <c r="S134" s="5" t="s">
        <v>202</v>
      </c>
    </row>
    <row r="135" spans="1:19" s="5" customFormat="1" x14ac:dyDescent="0.4">
      <c r="A135" s="5" t="s">
        <v>21</v>
      </c>
      <c r="B135" s="5" t="s">
        <v>109</v>
      </c>
      <c r="C135" s="5" t="s">
        <v>165</v>
      </c>
      <c r="D135" s="5" t="s">
        <v>177</v>
      </c>
      <c r="I135" s="5" t="s">
        <v>185</v>
      </c>
      <c r="K135" s="5" t="s">
        <v>186</v>
      </c>
      <c r="L135" s="5" t="s">
        <v>194</v>
      </c>
      <c r="M135" s="5">
        <v>8</v>
      </c>
      <c r="N135" s="5">
        <v>7</v>
      </c>
      <c r="O135" s="5">
        <v>7</v>
      </c>
      <c r="P135" s="5">
        <v>2</v>
      </c>
      <c r="Q135" s="5">
        <f t="shared" si="8"/>
        <v>53</v>
      </c>
      <c r="R135" s="5" t="str">
        <f t="shared" si="9"/>
        <v>High</v>
      </c>
      <c r="S135" s="5" t="s">
        <v>202</v>
      </c>
    </row>
    <row r="136" spans="1:19" s="5" customFormat="1" x14ac:dyDescent="0.4">
      <c r="A136" s="5" t="s">
        <v>21</v>
      </c>
      <c r="B136" s="5" t="s">
        <v>133</v>
      </c>
      <c r="C136" s="5" t="s">
        <v>165</v>
      </c>
      <c r="D136" s="5" t="s">
        <v>177</v>
      </c>
      <c r="I136" s="5" t="s">
        <v>185</v>
      </c>
      <c r="K136" s="5" t="s">
        <v>186</v>
      </c>
      <c r="L136" s="5" t="s">
        <v>194</v>
      </c>
      <c r="M136" s="5">
        <v>8</v>
      </c>
      <c r="N136" s="5">
        <v>7</v>
      </c>
      <c r="O136" s="5">
        <v>7</v>
      </c>
      <c r="P136" s="5">
        <v>2</v>
      </c>
      <c r="Q136" s="5">
        <f t="shared" si="8"/>
        <v>53</v>
      </c>
      <c r="R136" s="5" t="str">
        <f t="shared" si="9"/>
        <v>High</v>
      </c>
      <c r="S136" s="5" t="s">
        <v>202</v>
      </c>
    </row>
    <row r="137" spans="1:19" s="5" customFormat="1" x14ac:dyDescent="0.4">
      <c r="A137" s="5" t="s">
        <v>21</v>
      </c>
      <c r="B137" s="5" t="s">
        <v>134</v>
      </c>
      <c r="C137" s="5" t="s">
        <v>165</v>
      </c>
      <c r="D137" s="5" t="s">
        <v>177</v>
      </c>
      <c r="I137" s="5" t="s">
        <v>185</v>
      </c>
      <c r="K137" s="5" t="s">
        <v>186</v>
      </c>
      <c r="L137" s="5" t="s">
        <v>194</v>
      </c>
      <c r="M137" s="5">
        <v>8</v>
      </c>
      <c r="N137" s="5">
        <v>7</v>
      </c>
      <c r="O137" s="5">
        <v>7</v>
      </c>
      <c r="P137" s="5">
        <v>2</v>
      </c>
      <c r="Q137" s="5">
        <f t="shared" si="8"/>
        <v>53</v>
      </c>
      <c r="R137" s="5" t="str">
        <f t="shared" si="9"/>
        <v>High</v>
      </c>
      <c r="S137" s="5" t="s">
        <v>202</v>
      </c>
    </row>
    <row r="138" spans="1:19" s="5" customFormat="1" x14ac:dyDescent="0.4">
      <c r="A138" s="5" t="s">
        <v>21</v>
      </c>
      <c r="B138" s="5" t="s">
        <v>110</v>
      </c>
      <c r="C138" s="5" t="s">
        <v>166</v>
      </c>
      <c r="D138" s="5" t="s">
        <v>177</v>
      </c>
      <c r="I138" s="5" t="s">
        <v>185</v>
      </c>
      <c r="K138" s="5" t="s">
        <v>186</v>
      </c>
      <c r="L138" s="5" t="s">
        <v>194</v>
      </c>
      <c r="M138" s="5">
        <v>8</v>
      </c>
      <c r="N138" s="5">
        <v>7</v>
      </c>
      <c r="O138" s="5">
        <v>7</v>
      </c>
      <c r="P138" s="5">
        <v>2</v>
      </c>
      <c r="Q138" s="5">
        <f t="shared" si="8"/>
        <v>53</v>
      </c>
      <c r="R138" s="5" t="str">
        <f t="shared" si="9"/>
        <v>High</v>
      </c>
      <c r="S138" s="5" t="s">
        <v>202</v>
      </c>
    </row>
    <row r="139" spans="1:19" s="5" customFormat="1" x14ac:dyDescent="0.4">
      <c r="A139" s="5" t="s">
        <v>21</v>
      </c>
      <c r="B139" s="5" t="s">
        <v>135</v>
      </c>
      <c r="C139" s="5" t="s">
        <v>166</v>
      </c>
      <c r="D139" s="5" t="s">
        <v>177</v>
      </c>
      <c r="I139" s="5" t="s">
        <v>185</v>
      </c>
      <c r="K139" s="5" t="s">
        <v>186</v>
      </c>
      <c r="L139" s="5" t="s">
        <v>194</v>
      </c>
      <c r="M139" s="5">
        <v>8</v>
      </c>
      <c r="N139" s="5">
        <v>7</v>
      </c>
      <c r="O139" s="5">
        <v>7</v>
      </c>
      <c r="P139" s="5">
        <v>2</v>
      </c>
      <c r="Q139" s="5">
        <f t="shared" si="8"/>
        <v>53</v>
      </c>
      <c r="R139" s="5" t="str">
        <f t="shared" si="9"/>
        <v>High</v>
      </c>
      <c r="S139" s="5" t="s">
        <v>202</v>
      </c>
    </row>
    <row r="140" spans="1:19" s="5" customFormat="1" x14ac:dyDescent="0.4">
      <c r="A140" s="5" t="s">
        <v>21</v>
      </c>
      <c r="B140" s="5" t="s">
        <v>136</v>
      </c>
      <c r="C140" s="5" t="s">
        <v>166</v>
      </c>
      <c r="D140" s="5" t="s">
        <v>183</v>
      </c>
      <c r="I140" s="5" t="s">
        <v>185</v>
      </c>
      <c r="K140" s="5" t="s">
        <v>186</v>
      </c>
      <c r="L140" s="5" t="s">
        <v>194</v>
      </c>
      <c r="M140" s="5">
        <v>8</v>
      </c>
      <c r="N140" s="5">
        <v>7</v>
      </c>
      <c r="O140" s="5">
        <v>7</v>
      </c>
      <c r="P140" s="5">
        <v>2</v>
      </c>
      <c r="Q140" s="5">
        <f t="shared" si="8"/>
        <v>53</v>
      </c>
      <c r="R140" s="5" t="str">
        <f t="shared" si="9"/>
        <v>High</v>
      </c>
      <c r="S140" s="5" t="s">
        <v>202</v>
      </c>
    </row>
    <row r="141" spans="1:19" s="5" customFormat="1" x14ac:dyDescent="0.4">
      <c r="A141" s="5" t="s">
        <v>21</v>
      </c>
      <c r="B141" s="5" t="s">
        <v>111</v>
      </c>
      <c r="C141" s="5" t="s">
        <v>167</v>
      </c>
      <c r="D141" s="5" t="s">
        <v>183</v>
      </c>
      <c r="I141" s="5" t="s">
        <v>185</v>
      </c>
      <c r="K141" s="5" t="s">
        <v>186</v>
      </c>
      <c r="L141" s="5" t="s">
        <v>194</v>
      </c>
      <c r="M141" s="5">
        <v>8</v>
      </c>
      <c r="N141" s="5">
        <v>7</v>
      </c>
      <c r="O141" s="5">
        <v>7</v>
      </c>
      <c r="P141" s="5">
        <v>2</v>
      </c>
      <c r="Q141" s="5">
        <f t="shared" si="8"/>
        <v>53</v>
      </c>
      <c r="R141" s="5" t="str">
        <f t="shared" si="9"/>
        <v>High</v>
      </c>
      <c r="S141" s="5" t="s">
        <v>202</v>
      </c>
    </row>
    <row r="142" spans="1:19" s="5" customFormat="1" x14ac:dyDescent="0.4">
      <c r="A142" s="5" t="s">
        <v>21</v>
      </c>
      <c r="B142" s="5" t="s">
        <v>112</v>
      </c>
      <c r="C142" s="5" t="s">
        <v>167</v>
      </c>
      <c r="D142" s="5" t="s">
        <v>177</v>
      </c>
      <c r="I142" s="5" t="s">
        <v>185</v>
      </c>
      <c r="K142" s="5" t="s">
        <v>186</v>
      </c>
      <c r="L142" s="5" t="s">
        <v>194</v>
      </c>
      <c r="M142" s="5">
        <v>8</v>
      </c>
      <c r="N142" s="5">
        <v>7</v>
      </c>
      <c r="O142" s="5">
        <v>7</v>
      </c>
      <c r="P142" s="5">
        <v>2</v>
      </c>
      <c r="Q142" s="5">
        <f t="shared" si="8"/>
        <v>53</v>
      </c>
      <c r="R142" s="5" t="str">
        <f t="shared" si="9"/>
        <v>High</v>
      </c>
      <c r="S142" s="5" t="s">
        <v>202</v>
      </c>
    </row>
  </sheetData>
  <conditionalFormatting sqref="R3:R142">
    <cfRule type="expression" dxfId="2" priority="1">
      <formula>$R2="High"</formula>
    </cfRule>
    <cfRule type="expression" dxfId="1" priority="2">
      <formula>$R2="Medium"</formula>
    </cfRule>
    <cfRule type="expression" dxfId="0" priority="3">
      <formula>$R2="Low"</formula>
    </cfRule>
  </conditionalFormatting>
  <dataValidations count="3">
    <dataValidation type="list" allowBlank="1" showInputMessage="1" showErrorMessage="1" sqref="I3:I142" xr:uid="{00000000-0002-0000-0000-000000000000}">
      <formula1>"Prospect,Contacted,Meeting Set,Quote Sent,Won,Lost"</formula1>
    </dataValidation>
    <dataValidation type="list" allowBlank="1" showInputMessage="1" showErrorMessage="1" sqref="D3:D142" xr:uid="{00000000-0002-0000-0000-000001000000}">
      <formula1>"Gauteng,Limpopo,KwaZulu-Natal,Mpumalanga,National,Western Cape,North West,Free State,Northern Cape,Eastern Cape"</formula1>
    </dataValidation>
    <dataValidation type="list" allowBlank="1" showInputMessage="1" showErrorMessage="1" sqref="S3:S142" xr:uid="{00000000-0002-0000-0000-000002000000}">
      <formula1>"Supplier,Contractor/Developer,QS/Cost,Architect/PM,Developer/Public,Developer/REIT,Parastatal/Industrial,Government/Institution"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workbookViewId="0"/>
  </sheetViews>
  <sheetFormatPr defaultColWidth="8.84375" defaultRowHeight="14.6" x14ac:dyDescent="0.4"/>
  <cols>
    <col min="1" max="2" width="24.69140625" customWidth="1"/>
    <col min="4" max="5" width="28.69140625" customWidth="1"/>
  </cols>
  <sheetData>
    <row r="1" spans="1:6" ht="23.15" x14ac:dyDescent="0.6">
      <c r="A1" s="2" t="s">
        <v>203</v>
      </c>
    </row>
    <row r="3" spans="1:6" ht="15.9" x14ac:dyDescent="0.45">
      <c r="A3" s="3" t="s">
        <v>204</v>
      </c>
      <c r="B3" s="3" t="s">
        <v>205</v>
      </c>
      <c r="C3" s="3" t="s">
        <v>206</v>
      </c>
      <c r="D3" s="3" t="s">
        <v>207</v>
      </c>
      <c r="E3" s="3" t="s">
        <v>208</v>
      </c>
      <c r="F3" s="3" t="s">
        <v>209</v>
      </c>
    </row>
    <row r="4" spans="1:6" x14ac:dyDescent="0.4">
      <c r="A4" s="4">
        <f>ROWS(Leads!A3:A2000)</f>
        <v>1998</v>
      </c>
      <c r="B4" s="4">
        <f>COUNTIF(Leads!R:R,"High")</f>
        <v>140</v>
      </c>
      <c r="C4" s="4">
        <f>COUNTIF(Leads!I:I,"Meeting Set")</f>
        <v>0</v>
      </c>
      <c r="D4" s="4">
        <f>COUNTIF(Leads!I:I,"Quote Sent")</f>
        <v>0</v>
      </c>
      <c r="E4" s="4">
        <f>COUNTIF(Leads!I:I,"Won")</f>
        <v>0</v>
      </c>
      <c r="F4" s="4">
        <f>IFERROR(E4/D4,0)</f>
        <v>0</v>
      </c>
    </row>
    <row r="7" spans="1:6" ht="15.9" x14ac:dyDescent="0.45">
      <c r="A7" s="3" t="s">
        <v>210</v>
      </c>
      <c r="D7" s="3" t="s">
        <v>216</v>
      </c>
    </row>
    <row r="8" spans="1:6" x14ac:dyDescent="0.4">
      <c r="A8" t="s">
        <v>185</v>
      </c>
      <c r="B8">
        <f>COUNTIF(Leads!I:I,"Prospect")</f>
        <v>140</v>
      </c>
      <c r="D8" t="s">
        <v>19</v>
      </c>
      <c r="E8">
        <f>COUNTIF(Leads!A:A,"Concrete Pump Services")</f>
        <v>50</v>
      </c>
    </row>
    <row r="9" spans="1:6" x14ac:dyDescent="0.4">
      <c r="A9" t="s">
        <v>211</v>
      </c>
      <c r="B9">
        <f>COUNTIF(Leads!I:I,"Contacted")</f>
        <v>0</v>
      </c>
      <c r="D9" t="s">
        <v>20</v>
      </c>
      <c r="E9">
        <f>COUNTIF(Leads!A:A,"Quantity Surveying")</f>
        <v>42</v>
      </c>
    </row>
    <row r="10" spans="1:6" x14ac:dyDescent="0.4">
      <c r="A10" t="s">
        <v>212</v>
      </c>
      <c r="B10">
        <f>COUNTIF(Leads!I:I,"Meeting Set")</f>
        <v>0</v>
      </c>
      <c r="D10" t="s">
        <v>21</v>
      </c>
      <c r="E10">
        <f>COUNTIF(Leads!A:A,"Construction Project Management")</f>
        <v>13</v>
      </c>
    </row>
    <row r="11" spans="1:6" x14ac:dyDescent="0.4">
      <c r="A11" t="s">
        <v>213</v>
      </c>
      <c r="B11">
        <f>COUNTIF(Leads!I:I,"Quote Sent")</f>
        <v>0</v>
      </c>
    </row>
    <row r="12" spans="1:6" x14ac:dyDescent="0.4">
      <c r="A12" t="s">
        <v>214</v>
      </c>
      <c r="B12">
        <f>COUNTIF(Leads!I:I,"Won")</f>
        <v>0</v>
      </c>
    </row>
    <row r="13" spans="1:6" x14ac:dyDescent="0.4">
      <c r="A13" t="s">
        <v>215</v>
      </c>
      <c r="B13">
        <f>COUNTIF(Leads!I:I,"Lost")</f>
        <v>0</v>
      </c>
    </row>
    <row r="15" spans="1:6" ht="15.9" x14ac:dyDescent="0.45">
      <c r="A15" s="3" t="s">
        <v>217</v>
      </c>
      <c r="D15" s="3" t="s">
        <v>218</v>
      </c>
    </row>
    <row r="16" spans="1:6" x14ac:dyDescent="0.4">
      <c r="A16" t="s">
        <v>195</v>
      </c>
      <c r="B16">
        <f>COUNTIF(Leads!S:S,"Supplier")</f>
        <v>25</v>
      </c>
      <c r="D16" t="s">
        <v>177</v>
      </c>
      <c r="E16">
        <f>COUNTIF(Leads!D:D,"Gauteng")</f>
        <v>79</v>
      </c>
    </row>
    <row r="17" spans="1:5" x14ac:dyDescent="0.4">
      <c r="A17" t="s">
        <v>196</v>
      </c>
      <c r="B17">
        <f>COUNTIF(Leads!S:S,"Contractor/Developer")</f>
        <v>25</v>
      </c>
      <c r="D17" t="s">
        <v>183</v>
      </c>
      <c r="E17">
        <f>COUNTIF(Leads!D:D,"Limpopo")</f>
        <v>3</v>
      </c>
    </row>
    <row r="18" spans="1:5" x14ac:dyDescent="0.4">
      <c r="A18" t="s">
        <v>197</v>
      </c>
      <c r="B18">
        <f>COUNTIF(Leads!S:S,"QS/Cost")</f>
        <v>20</v>
      </c>
      <c r="D18" t="s">
        <v>219</v>
      </c>
      <c r="E18">
        <f>COUNTIF(Leads!D:D,"KwaZulu-Natal")</f>
        <v>0</v>
      </c>
    </row>
    <row r="19" spans="1:5" x14ac:dyDescent="0.4">
      <c r="A19" t="s">
        <v>198</v>
      </c>
      <c r="B19">
        <f>COUNTIF(Leads!S:S,"Architect/PM")</f>
        <v>15</v>
      </c>
      <c r="D19" t="s">
        <v>181</v>
      </c>
      <c r="E19">
        <f>COUNTIF(Leads!D:D,"Mpumalanga")</f>
        <v>1</v>
      </c>
    </row>
    <row r="20" spans="1:5" x14ac:dyDescent="0.4">
      <c r="A20" t="s">
        <v>199</v>
      </c>
      <c r="B20">
        <f>COUNTIF(Leads!S:S,"Developer/Public")</f>
        <v>15</v>
      </c>
      <c r="D20" t="s">
        <v>178</v>
      </c>
      <c r="E20">
        <f>COUNTIF(Leads!D:D,"National")</f>
        <v>51</v>
      </c>
    </row>
    <row r="21" spans="1:5" x14ac:dyDescent="0.4">
      <c r="A21" t="s">
        <v>200</v>
      </c>
      <c r="B21">
        <f>COUNTIF(Leads!S:S,"Developer/REIT")</f>
        <v>20</v>
      </c>
      <c r="D21" t="s">
        <v>184</v>
      </c>
      <c r="E21">
        <f>COUNTIF(Leads!D:D,"Western Cape")</f>
        <v>1</v>
      </c>
    </row>
    <row r="22" spans="1:5" x14ac:dyDescent="0.4">
      <c r="A22" t="s">
        <v>201</v>
      </c>
      <c r="B22">
        <f>COUNTIF(Leads!S:S,"Parastatal/Industrial")</f>
        <v>10</v>
      </c>
      <c r="D22" t="s">
        <v>182</v>
      </c>
      <c r="E22">
        <f>COUNTIF(Leads!D:D,"North West")</f>
        <v>1</v>
      </c>
    </row>
    <row r="23" spans="1:5" x14ac:dyDescent="0.4">
      <c r="A23" t="s">
        <v>202</v>
      </c>
      <c r="B23">
        <f>COUNTIF(Leads!S:S,"Government/Institution")</f>
        <v>10</v>
      </c>
      <c r="D23" t="s">
        <v>220</v>
      </c>
      <c r="E23">
        <f>COUNTIF(Leads!D:D,"Free State")</f>
        <v>0</v>
      </c>
    </row>
    <row r="24" spans="1:5" x14ac:dyDescent="0.4">
      <c r="D24" t="s">
        <v>221</v>
      </c>
      <c r="E24">
        <f>COUNTIF(Leads!D:D,"Northern Cape")</f>
        <v>0</v>
      </c>
    </row>
    <row r="25" spans="1:5" x14ac:dyDescent="0.4">
      <c r="D25" t="s">
        <v>222</v>
      </c>
      <c r="E25">
        <f>COUNTIF(Leads!D:D,"Eastern Cape")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2029D-B802-4471-B25B-08197638321C}">
  <dimension ref="A1"/>
  <sheetViews>
    <sheetView workbookViewId="0">
      <selection activeCell="O24" sqref="O24"/>
    </sheetView>
  </sheetViews>
  <sheetFormatPr defaultRowHeight="14.6" x14ac:dyDescent="0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Leads</vt:lpstr>
      <vt:lpstr>Dashboard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Takalani Rambau</dc:creator>
  <cp:lastModifiedBy>Takalani Rambau</cp:lastModifiedBy>
  <dcterms:created xsi:type="dcterms:W3CDTF">2025-10-10T11:22:20Z</dcterms:created>
  <dcterms:modified xsi:type="dcterms:W3CDTF">2025-10-16T15:37:41Z</dcterms:modified>
</cp:coreProperties>
</file>